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72.25.100.15\vdishare\702397\Desktop\ＨＰ掲載資料\"/>
    </mc:Choice>
  </mc:AlternateContent>
  <xr:revisionPtr revIDLastSave="0" documentId="8_{68E6369A-70CB-4B1E-AE9B-B88CEB4FE596}" xr6:coauthVersionLast="36" xr6:coauthVersionMax="36" xr10:uidLastSave="{00000000-0000-0000-0000-000000000000}"/>
  <bookViews>
    <workbookView xWindow="768" yWindow="768" windowWidth="17016" windowHeight="11232" activeTab="1" xr2:uid="{00000000-000D-0000-FFFF-FFFF00000000}"/>
  </bookViews>
  <sheets>
    <sheet name="居宅介護支援" sheetId="1" r:id="rId1"/>
    <sheet name="【記載例】居宅介護支援" sheetId="7" r:id="rId2"/>
    <sheet name="シフト記号表（勤務時間帯）" sheetId="8" r:id="rId3"/>
    <sheet name="【記載例】シフト記号表（勤務時間帯）" sheetId="4" r:id="rId4"/>
    <sheet name="記入方法" sheetId="5" r:id="rId5"/>
    <sheet name="プルダウン・リスト" sheetId="2" r:id="rId6"/>
  </sheets>
  <definedNames>
    <definedName name="_xlnm.Print_Area" localSheetId="3">'【記載例】シフト記号表（勤務時間帯）'!$A$1:$U$38</definedName>
    <definedName name="_xlnm.Print_Area" localSheetId="1">【記載例】居宅介護支援!$A$1:$BG$65</definedName>
    <definedName name="_xlnm.Print_Area" localSheetId="2">'シフト記号表（勤務時間帯）'!$A$1:$U$38</definedName>
    <definedName name="_xlnm.Print_Area" localSheetId="4">記入方法!$B$1:$S$61</definedName>
    <definedName name="_xlnm.Print_Area" localSheetId="0">居宅介護支援!$A$1:$BG$65</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7" l="1"/>
  <c r="B44" i="1"/>
  <c r="P54" i="1" l="1"/>
  <c r="M54" i="1"/>
  <c r="K54" i="1"/>
  <c r="P54" i="7"/>
  <c r="M54" i="7"/>
  <c r="K54" i="7"/>
  <c r="S64" i="7" l="1"/>
  <c r="S64" i="1"/>
  <c r="H53" i="1"/>
  <c r="F53" i="1"/>
  <c r="H52" i="1"/>
  <c r="F52" i="1"/>
  <c r="H51" i="1"/>
  <c r="F51" i="1"/>
  <c r="H53" i="7"/>
  <c r="F53" i="7"/>
  <c r="I59" i="7" l="1"/>
  <c r="D64" i="7"/>
  <c r="I59" i="1"/>
  <c r="D64" i="1"/>
  <c r="AW43" i="1" l="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AW43" i="7" l="1"/>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26" i="7"/>
  <c r="AX32" i="7"/>
  <c r="AZ32" i="7" s="1"/>
  <c r="AX34" i="7"/>
  <c r="AX40" i="7"/>
  <c r="AX42"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30" i="7"/>
  <c r="AZ34" i="7"/>
  <c r="AZ28" i="7"/>
  <c r="AX11" i="1" l="1"/>
  <c r="AW13" i="1" l="1"/>
  <c r="AV13" i="1"/>
  <c r="AU13" i="1"/>
  <c r="AX36" i="1" l="1"/>
  <c r="AX38" i="1"/>
  <c r="AX42" i="1"/>
  <c r="AX40" i="1"/>
  <c r="S7" i="1" l="1"/>
  <c r="S6" i="1"/>
  <c r="K32" i="4"/>
  <c r="K34" i="4" l="1"/>
  <c r="K33" i="4"/>
  <c r="K35" i="4"/>
  <c r="K9" i="4"/>
  <c r="K10" i="4"/>
  <c r="K11" i="4"/>
  <c r="K12" i="4"/>
  <c r="K13" i="4"/>
  <c r="K14" i="4"/>
  <c r="K15" i="4"/>
  <c r="K16" i="4"/>
  <c r="K17" i="4"/>
  <c r="K18" i="4"/>
  <c r="K19" i="4"/>
  <c r="K20" i="4"/>
  <c r="K8" i="4"/>
  <c r="K7" i="4"/>
  <c r="AS23" i="7" l="1"/>
  <c r="AO23" i="7"/>
  <c r="AM23" i="7"/>
  <c r="AI23" i="7"/>
  <c r="AG23" i="7"/>
  <c r="AE23" i="7"/>
  <c r="AA23" i="7"/>
  <c r="Y23" i="7"/>
  <c r="U23" i="7"/>
  <c r="S23" i="7"/>
  <c r="AT21" i="7"/>
  <c r="AP21" i="7"/>
  <c r="AN21" i="7"/>
  <c r="AL21" i="7"/>
  <c r="AH21" i="7"/>
  <c r="AF21" i="7"/>
  <c r="AB21" i="7"/>
  <c r="Z21" i="7"/>
  <c r="X21" i="7"/>
  <c r="T21" i="7"/>
  <c r="AT23" i="7"/>
  <c r="AP23" i="7"/>
  <c r="AN23" i="7"/>
  <c r="AL23" i="7"/>
  <c r="AH23" i="7"/>
  <c r="AF23" i="7"/>
  <c r="AB23" i="7"/>
  <c r="Z23" i="7"/>
  <c r="X23" i="7"/>
  <c r="T23" i="7"/>
  <c r="AS21" i="7"/>
  <c r="AO21" i="7"/>
  <c r="AM21" i="7"/>
  <c r="AI21" i="7"/>
  <c r="AG21" i="7"/>
  <c r="AE21" i="7"/>
  <c r="AA21" i="7"/>
  <c r="Y21" i="7"/>
  <c r="U21" i="7"/>
  <c r="S21" i="7"/>
  <c r="AX20" i="7" s="1"/>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34" i="1"/>
  <c r="AX30" i="1"/>
  <c r="AX24" i="1"/>
  <c r="AZ20" i="7" l="1"/>
  <c r="H50" i="7" s="1"/>
  <c r="AX22" i="7"/>
  <c r="AZ22" i="7" s="1"/>
  <c r="AX24" i="7"/>
  <c r="AX18" i="7"/>
  <c r="F51" i="7" s="1"/>
  <c r="AX20" i="1"/>
  <c r="F50" i="1" s="1"/>
  <c r="F54" i="1" s="1"/>
  <c r="AX18" i="1"/>
  <c r="AX22" i="1"/>
  <c r="AX16" i="1"/>
  <c r="F50" i="7" l="1"/>
  <c r="F52" i="7"/>
  <c r="AZ24" i="7"/>
  <c r="H52" i="7" s="1"/>
  <c r="D59" i="7" s="1"/>
  <c r="N59" i="7" s="1"/>
  <c r="I64" i="7" s="1"/>
  <c r="N64" i="7" s="1"/>
  <c r="AX44" i="7"/>
  <c r="AZ18" i="7"/>
  <c r="H51" i="7" s="1"/>
  <c r="B18" i="1"/>
  <c r="B20" i="1" s="1"/>
  <c r="B22" i="1" s="1"/>
  <c r="B24" i="1" s="1"/>
  <c r="B26" i="1" s="1"/>
  <c r="B28" i="1" s="1"/>
  <c r="B30" i="1" s="1"/>
  <c r="B32" i="1" s="1"/>
  <c r="B34" i="1" s="1"/>
  <c r="F54" i="7" l="1"/>
  <c r="H54" i="7"/>
  <c r="AZ44" i="7"/>
  <c r="B36" i="1"/>
  <c r="B38" i="1" l="1"/>
  <c r="B40" i="1" s="1"/>
  <c r="B42" i="1" s="1"/>
  <c r="AA2" i="1"/>
  <c r="AW14" i="1" l="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24" i="1"/>
  <c r="AZ32" i="1"/>
  <c r="AZ30" i="1"/>
  <c r="AZ26" i="1"/>
  <c r="AZ20" i="1"/>
  <c r="H50" i="1" s="1"/>
  <c r="H54" i="1" s="1"/>
  <c r="AZ28" i="1"/>
  <c r="AZ18" i="1"/>
  <c r="AZ34" i="1"/>
  <c r="AZ16" i="1"/>
  <c r="AZ22" i="1"/>
  <c r="AX44" i="1"/>
  <c r="AZ44" i="1" l="1"/>
  <c r="D59" i="1"/>
  <c r="N59" i="1" s="1"/>
  <c r="I64" i="1" s="1"/>
  <c r="N64" i="1" s="1"/>
</calcChain>
</file>

<file path=xl/sharedStrings.xml><?xml version="1.0" encoding="utf-8"?>
<sst xmlns="http://schemas.openxmlformats.org/spreadsheetml/2006/main" count="907" uniqueCount="207">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</sst>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6"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78"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0" xfId="0" applyFont="1" applyFill="1" applyBorder="1">
      <alignment vertical="center"/>
    </xf>
    <xf numFmtId="0" fontId="4" fillId="3" borderId="81" xfId="0" applyFont="1" applyFill="1" applyBorder="1">
      <alignment vertical="center"/>
    </xf>
    <xf numFmtId="0" fontId="0" fillId="3" borderId="80"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79"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6" xfId="0" applyFont="1" applyFill="1" applyBorder="1" applyAlignment="1" applyProtection="1">
      <alignment horizontal="center" vertical="center"/>
      <protection locked="0"/>
    </xf>
    <xf numFmtId="0" fontId="7" fillId="2" borderId="8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6" fillId="5" borderId="0" xfId="0" applyFont="1" applyFill="1" applyAlignment="1" applyProtection="1">
      <alignment horizontal="center" vertical="center"/>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4" fillId="4" borderId="75"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38" xfId="0" applyFont="1" applyFill="1" applyBorder="1" applyAlignment="1" applyProtection="1">
      <alignment horizontal="center" vertical="center" wrapText="1"/>
      <protection locked="0"/>
    </xf>
    <xf numFmtId="0" fontId="9" fillId="3" borderId="74"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5" borderId="0" xfId="0" applyFont="1" applyFill="1" applyAlignment="1" applyProtection="1">
      <alignment horizontal="center" vertical="center"/>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9" fillId="3" borderId="74" xfId="1" applyNumberFormat="1" applyFont="1" applyFill="1" applyBorder="1" applyAlignment="1">
      <alignment horizontal="center" vertical="center" wrapText="1"/>
    </xf>
    <xf numFmtId="177" fontId="9" fillId="3" borderId="77" xfId="1" applyNumberFormat="1" applyFont="1" applyFill="1" applyBorder="1" applyAlignment="1">
      <alignment horizontal="center" vertical="center" wrapText="1"/>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7" fillId="5" borderId="13" xfId="0" applyFont="1" applyFill="1" applyBorder="1" applyAlignment="1" applyProtection="1">
      <alignment horizontal="center" vertical="center"/>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7" fillId="0" borderId="82" xfId="0" applyFont="1" applyBorder="1" applyAlignment="1">
      <alignment horizontal="center" vertical="center"/>
    </xf>
    <xf numFmtId="0" fontId="7" fillId="0" borderId="72" xfId="0" applyFont="1" applyBorder="1" applyAlignment="1">
      <alignment horizontal="center" vertical="center"/>
    </xf>
    <xf numFmtId="0" fontId="7" fillId="0" borderId="83" xfId="0" applyFont="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0" fontId="4" fillId="5" borderId="82"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3"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45</xdr:row>
      <xdr:rowOff>0</xdr:rowOff>
    </xdr:from>
    <xdr:to>
      <xdr:col>42</xdr:col>
      <xdr:colOff>63500</xdr:colOff>
      <xdr:row>54</xdr:row>
      <xdr:rowOff>215900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403860</xdr:colOff>
          <xdr:row>5</xdr:row>
          <xdr:rowOff>175260</xdr:rowOff>
        </xdr:from>
        <xdr:to>
          <xdr:col>25</xdr:col>
          <xdr:colOff>327660</xdr:colOff>
          <xdr:row>9</xdr:row>
          <xdr:rowOff>7620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160020</xdr:rowOff>
        </xdr:from>
        <xdr:to>
          <xdr:col>30</xdr:col>
          <xdr:colOff>7620</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45</xdr:row>
      <xdr:rowOff>0</xdr:rowOff>
    </xdr:from>
    <xdr:to>
      <xdr:col>41</xdr:col>
      <xdr:colOff>304800</xdr:colOff>
      <xdr:row>54</xdr:row>
      <xdr:rowOff>215900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H65"/>
  <sheetViews>
    <sheetView showGridLines="0" view="pageBreakPreview" zoomScale="70" zoomScaleNormal="55" zoomScaleSheetLayoutView="70" workbookViewId="0">
      <selection activeCell="B46" sqref="B46:B47"/>
    </sheetView>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15</v>
      </c>
      <c r="D1" s="3"/>
      <c r="G1" s="6" t="s">
        <v>16</v>
      </c>
      <c r="J1" s="3"/>
      <c r="K1" s="3"/>
      <c r="L1" s="3"/>
      <c r="M1" s="3"/>
      <c r="AN1" s="8" t="s">
        <v>19</v>
      </c>
      <c r="AO1" s="8" t="s">
        <v>17</v>
      </c>
      <c r="AP1" s="214" t="s">
        <v>172</v>
      </c>
      <c r="AQ1" s="215"/>
      <c r="AR1" s="215"/>
      <c r="AS1" s="215"/>
      <c r="AT1" s="215"/>
      <c r="AU1" s="215"/>
      <c r="AV1" s="215"/>
      <c r="AW1" s="215"/>
      <c r="AX1" s="215"/>
      <c r="AY1" s="215"/>
      <c r="AZ1" s="215"/>
      <c r="BA1" s="215"/>
      <c r="BB1" s="215"/>
      <c r="BC1" s="215"/>
      <c r="BD1" s="215"/>
      <c r="BE1" s="14" t="s">
        <v>0</v>
      </c>
    </row>
    <row r="2" spans="2:60" s="7" customFormat="1" ht="20.25" customHeight="1" x14ac:dyDescent="0.45">
      <c r="D2" s="6"/>
      <c r="H2" s="6"/>
      <c r="I2" s="8"/>
      <c r="J2" s="8"/>
      <c r="K2" s="8"/>
      <c r="L2" s="8"/>
      <c r="M2" s="8"/>
      <c r="W2" s="18" t="s">
        <v>20</v>
      </c>
      <c r="X2" s="217">
        <v>5</v>
      </c>
      <c r="Y2" s="217"/>
      <c r="Z2" s="18" t="s">
        <v>17</v>
      </c>
      <c r="AA2" s="216">
        <f>IF(X2=0,"",YEAR(DATE(2018+X2,1,1)))</f>
        <v>2023</v>
      </c>
      <c r="AB2" s="216"/>
      <c r="AC2" s="19" t="s">
        <v>21</v>
      </c>
      <c r="AD2" s="19" t="s">
        <v>22</v>
      </c>
      <c r="AE2" s="217">
        <v>4</v>
      </c>
      <c r="AF2" s="217"/>
      <c r="AG2" s="19" t="s">
        <v>23</v>
      </c>
      <c r="AM2" s="14"/>
      <c r="AN2" s="8" t="s">
        <v>18</v>
      </c>
      <c r="AO2" s="8" t="s">
        <v>17</v>
      </c>
      <c r="AP2" s="241"/>
      <c r="AQ2" s="241"/>
      <c r="AR2" s="241"/>
      <c r="AS2" s="241"/>
      <c r="AT2" s="241"/>
      <c r="AU2" s="241"/>
      <c r="AV2" s="241"/>
      <c r="AW2" s="241"/>
      <c r="AX2" s="241"/>
      <c r="AY2" s="241"/>
      <c r="AZ2" s="241"/>
      <c r="BA2" s="241"/>
      <c r="BB2" s="241"/>
      <c r="BC2" s="241"/>
      <c r="BD2" s="241"/>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52" t="s">
        <v>119</v>
      </c>
      <c r="BD3" s="253"/>
      <c r="BE3" s="253"/>
      <c r="BF3" s="253"/>
      <c r="BG3" s="8"/>
      <c r="BH3" s="8"/>
    </row>
    <row r="4" spans="2:60" s="7" customFormat="1" ht="20.25" customHeight="1" x14ac:dyDescent="0.45">
      <c r="B4" s="276" t="s">
        <v>149</v>
      </c>
      <c r="C4" s="277"/>
      <c r="D4" s="277"/>
      <c r="E4" s="277"/>
      <c r="F4" s="277"/>
      <c r="G4" s="277"/>
      <c r="H4" s="277"/>
      <c r="I4" s="278"/>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262">
        <v>8</v>
      </c>
      <c r="AT5" s="262"/>
      <c r="AU5" s="67" t="s">
        <v>57</v>
      </c>
      <c r="AV5" s="66"/>
      <c r="AW5" s="262">
        <v>40</v>
      </c>
      <c r="AX5" s="262"/>
      <c r="AY5" s="67" t="s">
        <v>58</v>
      </c>
      <c r="AZ5" s="66"/>
      <c r="BA5" s="262">
        <v>160</v>
      </c>
      <c r="BB5" s="262"/>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101</v>
      </c>
      <c r="J6" s="64" t="s">
        <v>66</v>
      </c>
      <c r="K6" s="279"/>
      <c r="L6" s="279"/>
      <c r="M6" s="279"/>
      <c r="N6" s="64" t="s">
        <v>50</v>
      </c>
      <c r="O6" s="279"/>
      <c r="P6" s="279"/>
      <c r="Q6" s="279"/>
      <c r="R6" s="60" t="s">
        <v>103</v>
      </c>
      <c r="S6" s="150">
        <f>(O6-K6)*24</f>
        <v>0</v>
      </c>
      <c r="T6" s="150"/>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101</v>
      </c>
      <c r="H7" s="128" t="s">
        <v>101</v>
      </c>
      <c r="I7" s="128" t="s">
        <v>102</v>
      </c>
      <c r="J7" s="64" t="s">
        <v>66</v>
      </c>
      <c r="K7" s="279"/>
      <c r="L7" s="279"/>
      <c r="M7" s="279"/>
      <c r="N7" s="64" t="s">
        <v>50</v>
      </c>
      <c r="O7" s="279"/>
      <c r="P7" s="279"/>
      <c r="Q7" s="279"/>
      <c r="R7" s="60" t="s">
        <v>103</v>
      </c>
      <c r="S7" s="150">
        <f>(O7-K7)*24</f>
        <v>0</v>
      </c>
      <c r="T7" s="150"/>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254">
        <f>DAY(EOMONTH(DATE(AA2,AE2,1),0))</f>
        <v>30</v>
      </c>
      <c r="BB7" s="254"/>
      <c r="BC7" s="67" t="s">
        <v>61</v>
      </c>
      <c r="BD7" s="71"/>
      <c r="BE7" s="14"/>
      <c r="BF7" s="8"/>
      <c r="BG7" s="8"/>
      <c r="BH7" s="8"/>
    </row>
    <row r="8" spans="2:60" s="7" customFormat="1" ht="20.25" customHeight="1" x14ac:dyDescent="0.45">
      <c r="B8" s="280" t="s">
        <v>161</v>
      </c>
      <c r="C8" s="281"/>
      <c r="D8" s="281"/>
      <c r="E8" s="281"/>
      <c r="F8" s="281"/>
      <c r="G8" s="281"/>
      <c r="H8" s="281"/>
      <c r="I8" s="281"/>
      <c r="J8" s="281"/>
      <c r="K8" s="282"/>
      <c r="L8" s="282"/>
      <c r="M8" s="282"/>
      <c r="N8" s="281"/>
      <c r="O8" s="282"/>
      <c r="P8" s="282"/>
      <c r="Q8" s="282"/>
      <c r="R8" s="281"/>
      <c r="S8" s="282"/>
      <c r="T8" s="282"/>
      <c r="U8" s="28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284"/>
      <c r="C9" s="285"/>
      <c r="D9" s="285"/>
      <c r="E9" s="285"/>
      <c r="F9" s="285"/>
      <c r="G9" s="285"/>
      <c r="H9" s="285"/>
      <c r="I9" s="285"/>
      <c r="J9" s="285"/>
      <c r="K9" s="285"/>
      <c r="L9" s="285"/>
      <c r="M9" s="285"/>
      <c r="N9" s="285"/>
      <c r="O9" s="285"/>
      <c r="P9" s="285"/>
      <c r="Q9" s="285"/>
      <c r="R9" s="285"/>
      <c r="S9" s="285"/>
      <c r="T9" s="285"/>
      <c r="U9" s="28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258"/>
      <c r="BB9" s="259"/>
      <c r="BC9" s="67" t="s">
        <v>178</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287" t="s">
        <v>62</v>
      </c>
      <c r="C11" s="152" t="s">
        <v>130</v>
      </c>
      <c r="D11" s="153"/>
      <c r="E11" s="151" t="s">
        <v>131</v>
      </c>
      <c r="F11" s="153"/>
      <c r="G11" s="151" t="s">
        <v>132</v>
      </c>
      <c r="H11" s="152"/>
      <c r="I11" s="152"/>
      <c r="J11" s="152"/>
      <c r="K11" s="153"/>
      <c r="L11" s="151" t="s">
        <v>133</v>
      </c>
      <c r="M11" s="152"/>
      <c r="N11" s="152"/>
      <c r="O11" s="291"/>
      <c r="P11" s="33"/>
      <c r="Q11" s="33"/>
      <c r="R11" s="33"/>
      <c r="S11" s="239" t="s">
        <v>134</v>
      </c>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2" t="str">
        <f>IF(BC3="計画","(9)1～4週目の勤務時間数合計","(9)1か月の勤務時間数合計")</f>
        <v>(9)1～4週目の勤務時間数合計</v>
      </c>
      <c r="AY11" s="243"/>
      <c r="AZ11" s="242" t="s">
        <v>135</v>
      </c>
      <c r="BA11" s="243"/>
      <c r="BB11" s="260" t="s">
        <v>158</v>
      </c>
      <c r="BC11" s="260"/>
      <c r="BD11" s="260"/>
      <c r="BE11" s="260"/>
      <c r="BF11" s="260"/>
      <c r="BG11" s="260"/>
    </row>
    <row r="12" spans="2:60" ht="20.25" customHeight="1" thickBot="1" x14ac:dyDescent="0.5">
      <c r="B12" s="288"/>
      <c r="C12" s="155"/>
      <c r="D12" s="156"/>
      <c r="E12" s="154"/>
      <c r="F12" s="156"/>
      <c r="G12" s="154"/>
      <c r="H12" s="155"/>
      <c r="I12" s="155"/>
      <c r="J12" s="155"/>
      <c r="K12" s="156"/>
      <c r="L12" s="154"/>
      <c r="M12" s="155"/>
      <c r="N12" s="155"/>
      <c r="O12" s="292"/>
      <c r="P12" s="34"/>
      <c r="Q12" s="34"/>
      <c r="R12" s="34"/>
      <c r="S12" s="236" t="s">
        <v>10</v>
      </c>
      <c r="T12" s="237"/>
      <c r="U12" s="237"/>
      <c r="V12" s="237"/>
      <c r="W12" s="237"/>
      <c r="X12" s="237"/>
      <c r="Y12" s="238"/>
      <c r="Z12" s="236" t="s">
        <v>11</v>
      </c>
      <c r="AA12" s="237"/>
      <c r="AB12" s="237"/>
      <c r="AC12" s="237"/>
      <c r="AD12" s="237"/>
      <c r="AE12" s="237"/>
      <c r="AF12" s="238"/>
      <c r="AG12" s="236" t="s">
        <v>12</v>
      </c>
      <c r="AH12" s="237"/>
      <c r="AI12" s="237"/>
      <c r="AJ12" s="237"/>
      <c r="AK12" s="237"/>
      <c r="AL12" s="237"/>
      <c r="AM12" s="238"/>
      <c r="AN12" s="236" t="s">
        <v>13</v>
      </c>
      <c r="AO12" s="237"/>
      <c r="AP12" s="237"/>
      <c r="AQ12" s="237"/>
      <c r="AR12" s="237"/>
      <c r="AS12" s="237"/>
      <c r="AT12" s="238"/>
      <c r="AU12" s="236" t="s">
        <v>14</v>
      </c>
      <c r="AV12" s="237"/>
      <c r="AW12" s="238"/>
      <c r="AX12" s="244"/>
      <c r="AY12" s="245"/>
      <c r="AZ12" s="244"/>
      <c r="BA12" s="245"/>
      <c r="BB12" s="260"/>
      <c r="BC12" s="260"/>
      <c r="BD12" s="260"/>
      <c r="BE12" s="260"/>
      <c r="BF12" s="260"/>
      <c r="BG12" s="260"/>
    </row>
    <row r="13" spans="2:60" ht="20.25" customHeight="1" thickBot="1" x14ac:dyDescent="0.5">
      <c r="B13" s="288"/>
      <c r="C13" s="155"/>
      <c r="D13" s="156"/>
      <c r="E13" s="154"/>
      <c r="F13" s="156"/>
      <c r="G13" s="154"/>
      <c r="H13" s="155"/>
      <c r="I13" s="155"/>
      <c r="J13" s="155"/>
      <c r="K13" s="156"/>
      <c r="L13" s="154"/>
      <c r="M13" s="155"/>
      <c r="N13" s="155"/>
      <c r="O13" s="292"/>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44"/>
      <c r="AY13" s="245"/>
      <c r="AZ13" s="244"/>
      <c r="BA13" s="245"/>
      <c r="BB13" s="260"/>
      <c r="BC13" s="260"/>
      <c r="BD13" s="260"/>
      <c r="BE13" s="260"/>
      <c r="BF13" s="260"/>
      <c r="BG13" s="260"/>
    </row>
    <row r="14" spans="2:60" ht="20.25" hidden="1" customHeight="1" thickBot="1" x14ac:dyDescent="0.5">
      <c r="B14" s="288"/>
      <c r="C14" s="155"/>
      <c r="D14" s="156"/>
      <c r="E14" s="154"/>
      <c r="F14" s="156"/>
      <c r="G14" s="154"/>
      <c r="H14" s="155"/>
      <c r="I14" s="155"/>
      <c r="J14" s="155"/>
      <c r="K14" s="156"/>
      <c r="L14" s="154"/>
      <c r="M14" s="155"/>
      <c r="N14" s="155"/>
      <c r="O14" s="292"/>
      <c r="P14" s="34"/>
      <c r="Q14" s="34"/>
      <c r="R14" s="34"/>
      <c r="S14" s="4">
        <f>WEEKDAY(DATE($AA$2,$AE$2,1))</f>
        <v>7</v>
      </c>
      <c r="T14" s="37">
        <f>WEEKDAY(DATE($AA$2,$AE$2,2))</f>
        <v>1</v>
      </c>
      <c r="U14" s="37">
        <f>WEEKDAY(DATE($AA$2,$AE$2,3))</f>
        <v>2</v>
      </c>
      <c r="V14" s="37">
        <f>WEEKDAY(DATE($AA$2,$AE$2,4))</f>
        <v>3</v>
      </c>
      <c r="W14" s="37">
        <f>WEEKDAY(DATE($AA$2,$AE$2,5))</f>
        <v>4</v>
      </c>
      <c r="X14" s="37">
        <f>WEEKDAY(DATE($AA$2,$AE$2,6))</f>
        <v>5</v>
      </c>
      <c r="Y14" s="5">
        <f>WEEKDAY(DATE($AA$2,$AE$2,7))</f>
        <v>6</v>
      </c>
      <c r="Z14" s="4">
        <f>WEEKDAY(DATE($AA$2,$AE$2,8))</f>
        <v>7</v>
      </c>
      <c r="AA14" s="37">
        <f>WEEKDAY(DATE($AA$2,$AE$2,9))</f>
        <v>1</v>
      </c>
      <c r="AB14" s="37">
        <f>WEEKDAY(DATE($AA$2,$AE$2,10))</f>
        <v>2</v>
      </c>
      <c r="AC14" s="37">
        <f>WEEKDAY(DATE($AA$2,$AE$2,11))</f>
        <v>3</v>
      </c>
      <c r="AD14" s="37">
        <f>WEEKDAY(DATE($AA$2,$AE$2,12))</f>
        <v>4</v>
      </c>
      <c r="AE14" s="37">
        <f>WEEKDAY(DATE($AA$2,$AE$2,13))</f>
        <v>5</v>
      </c>
      <c r="AF14" s="5">
        <f>WEEKDAY(DATE($AA$2,$AE$2,14))</f>
        <v>6</v>
      </c>
      <c r="AG14" s="4">
        <f>WEEKDAY(DATE($AA$2,$AE$2,15))</f>
        <v>7</v>
      </c>
      <c r="AH14" s="37">
        <f>WEEKDAY(DATE($AA$2,$AE$2,16))</f>
        <v>1</v>
      </c>
      <c r="AI14" s="37">
        <f>WEEKDAY(DATE($AA$2,$AE$2,17))</f>
        <v>2</v>
      </c>
      <c r="AJ14" s="37">
        <f>WEEKDAY(DATE($AA$2,$AE$2,18))</f>
        <v>3</v>
      </c>
      <c r="AK14" s="37">
        <f>WEEKDAY(DATE($AA$2,$AE$2,19))</f>
        <v>4</v>
      </c>
      <c r="AL14" s="37">
        <f>WEEKDAY(DATE($AA$2,$AE$2,20))</f>
        <v>5</v>
      </c>
      <c r="AM14" s="5">
        <f>WEEKDAY(DATE($AA$2,$AE$2,21))</f>
        <v>6</v>
      </c>
      <c r="AN14" s="4">
        <f>WEEKDAY(DATE($AA$2,$AE$2,22))</f>
        <v>7</v>
      </c>
      <c r="AO14" s="37">
        <f>WEEKDAY(DATE($AA$2,$AE$2,23))</f>
        <v>1</v>
      </c>
      <c r="AP14" s="37">
        <f>WEEKDAY(DATE($AA$2,$AE$2,24))</f>
        <v>2</v>
      </c>
      <c r="AQ14" s="37">
        <f>WEEKDAY(DATE($AA$2,$AE$2,25))</f>
        <v>3</v>
      </c>
      <c r="AR14" s="37">
        <f>WEEKDAY(DATE($AA$2,$AE$2,26))</f>
        <v>4</v>
      </c>
      <c r="AS14" s="37">
        <f>WEEKDAY(DATE($AA$2,$AE$2,27))</f>
        <v>5</v>
      </c>
      <c r="AT14" s="5">
        <f>WEEKDAY(DATE($AA$2,$AE$2,28))</f>
        <v>6</v>
      </c>
      <c r="AU14" s="4">
        <f>IF(AU13=29,WEEKDAY(DATE($AA$2,$AE$2,29)),0)</f>
        <v>0</v>
      </c>
      <c r="AV14" s="37">
        <f>IF(AV13=30,WEEKDAY(DATE($AA$2,$AE$2,30)),0)</f>
        <v>0</v>
      </c>
      <c r="AW14" s="5">
        <f>IF(AW13=31,WEEKDAY(DATE($AA$2,$AE$2,31)),0)</f>
        <v>0</v>
      </c>
      <c r="AX14" s="246"/>
      <c r="AY14" s="247"/>
      <c r="AZ14" s="246"/>
      <c r="BA14" s="247"/>
      <c r="BB14" s="261"/>
      <c r="BC14" s="261"/>
      <c r="BD14" s="261"/>
      <c r="BE14" s="261"/>
      <c r="BF14" s="261"/>
      <c r="BG14" s="261"/>
    </row>
    <row r="15" spans="2:60" ht="20.25" customHeight="1" thickBot="1" x14ac:dyDescent="0.5">
      <c r="B15" s="289"/>
      <c r="C15" s="158"/>
      <c r="D15" s="159"/>
      <c r="E15" s="157"/>
      <c r="F15" s="159"/>
      <c r="G15" s="157"/>
      <c r="H15" s="158"/>
      <c r="I15" s="158"/>
      <c r="J15" s="158"/>
      <c r="K15" s="159"/>
      <c r="L15" s="157"/>
      <c r="M15" s="158"/>
      <c r="N15" s="158"/>
      <c r="O15" s="293"/>
      <c r="P15" s="35"/>
      <c r="Q15" s="35"/>
      <c r="R15" s="35"/>
      <c r="S15" s="20" t="str">
        <f>IF(S14=1,"日",IF(S14=2,"月",IF(S14=3,"火",IF(S14=4,"水",IF(S14=5,"木",IF(S14=6,"金","土"))))))</f>
        <v>土</v>
      </c>
      <c r="T15" s="21" t="str">
        <f t="shared" ref="T15:Y15" si="0">IF(T14=1,"日",IF(T14=2,"月",IF(T14=3,"火",IF(T14=4,"水",IF(T14=5,"木",IF(T14=6,"金","土"))))))</f>
        <v>日</v>
      </c>
      <c r="U15" s="21" t="str">
        <f t="shared" si="0"/>
        <v>月</v>
      </c>
      <c r="V15" s="21" t="str">
        <f t="shared" si="0"/>
        <v>火</v>
      </c>
      <c r="W15" s="21" t="str">
        <f t="shared" si="0"/>
        <v>水</v>
      </c>
      <c r="X15" s="21" t="str">
        <f t="shared" si="0"/>
        <v>木</v>
      </c>
      <c r="Y15" s="22" t="str">
        <f t="shared" si="0"/>
        <v>金</v>
      </c>
      <c r="Z15" s="20" t="str">
        <f t="shared" ref="Z15" si="1">IF(Z14=1,"日",IF(Z14=2,"月",IF(Z14=3,"火",IF(Z14=4,"水",IF(Z14=5,"木",IF(Z14=6,"金","土"))))))</f>
        <v>土</v>
      </c>
      <c r="AA15" s="21" t="str">
        <f t="shared" ref="AA15" si="2">IF(AA14=1,"日",IF(AA14=2,"月",IF(AA14=3,"火",IF(AA14=4,"水",IF(AA14=5,"木",IF(AA14=6,"金","土"))))))</f>
        <v>日</v>
      </c>
      <c r="AB15" s="21" t="str">
        <f t="shared" ref="AB15" si="3">IF(AB14=1,"日",IF(AB14=2,"月",IF(AB14=3,"火",IF(AB14=4,"水",IF(AB14=5,"木",IF(AB14=6,"金","土"))))))</f>
        <v>月</v>
      </c>
      <c r="AC15" s="21" t="str">
        <f t="shared" ref="AC15" si="4">IF(AC14=1,"日",IF(AC14=2,"月",IF(AC14=3,"火",IF(AC14=4,"水",IF(AC14=5,"木",IF(AC14=6,"金","土"))))))</f>
        <v>火</v>
      </c>
      <c r="AD15" s="21" t="str">
        <f t="shared" ref="AD15" si="5">IF(AD14=1,"日",IF(AD14=2,"月",IF(AD14=3,"火",IF(AD14=4,"水",IF(AD14=5,"木",IF(AD14=6,"金","土"))))))</f>
        <v>水</v>
      </c>
      <c r="AE15" s="21" t="str">
        <f t="shared" ref="AE15" si="6">IF(AE14=1,"日",IF(AE14=2,"月",IF(AE14=3,"火",IF(AE14=4,"水",IF(AE14=5,"木",IF(AE14=6,"金","土"))))))</f>
        <v>木</v>
      </c>
      <c r="AF15" s="22" t="str">
        <f t="shared" ref="AF15" si="7">IF(AF14=1,"日",IF(AF14=2,"月",IF(AF14=3,"火",IF(AF14=4,"水",IF(AF14=5,"木",IF(AF14=6,"金","土"))))))</f>
        <v>金</v>
      </c>
      <c r="AG15" s="20" t="str">
        <f t="shared" ref="AG15" si="8">IF(AG14=1,"日",IF(AG14=2,"月",IF(AG14=3,"火",IF(AG14=4,"水",IF(AG14=5,"木",IF(AG14=6,"金","土"))))))</f>
        <v>土</v>
      </c>
      <c r="AH15" s="21" t="str">
        <f t="shared" ref="AH15" si="9">IF(AH14=1,"日",IF(AH14=2,"月",IF(AH14=3,"火",IF(AH14=4,"水",IF(AH14=5,"木",IF(AH14=6,"金","土"))))))</f>
        <v>日</v>
      </c>
      <c r="AI15" s="21" t="str">
        <f t="shared" ref="AI15" si="10">IF(AI14=1,"日",IF(AI14=2,"月",IF(AI14=3,"火",IF(AI14=4,"水",IF(AI14=5,"木",IF(AI14=6,"金","土"))))))</f>
        <v>月</v>
      </c>
      <c r="AJ15" s="21" t="str">
        <f t="shared" ref="AJ15" si="11">IF(AJ14=1,"日",IF(AJ14=2,"月",IF(AJ14=3,"火",IF(AJ14=4,"水",IF(AJ14=5,"木",IF(AJ14=6,"金","土"))))))</f>
        <v>火</v>
      </c>
      <c r="AK15" s="21" t="str">
        <f t="shared" ref="AK15" si="12">IF(AK14=1,"日",IF(AK14=2,"月",IF(AK14=3,"火",IF(AK14=4,"水",IF(AK14=5,"木",IF(AK14=6,"金","土"))))))</f>
        <v>水</v>
      </c>
      <c r="AL15" s="21" t="str">
        <f t="shared" ref="AL15" si="13">IF(AL14=1,"日",IF(AL14=2,"月",IF(AL14=3,"火",IF(AL14=4,"水",IF(AL14=5,"木",IF(AL14=6,"金","土"))))))</f>
        <v>木</v>
      </c>
      <c r="AM15" s="22" t="str">
        <f t="shared" ref="AM15" si="14">IF(AM14=1,"日",IF(AM14=2,"月",IF(AM14=3,"火",IF(AM14=4,"水",IF(AM14=5,"木",IF(AM14=6,"金","土"))))))</f>
        <v>金</v>
      </c>
      <c r="AN15" s="20" t="str">
        <f t="shared" ref="AN15" si="15">IF(AN14=1,"日",IF(AN14=2,"月",IF(AN14=3,"火",IF(AN14=4,"水",IF(AN14=5,"木",IF(AN14=6,"金","土"))))))</f>
        <v>土</v>
      </c>
      <c r="AO15" s="21" t="str">
        <f t="shared" ref="AO15" si="16">IF(AO14=1,"日",IF(AO14=2,"月",IF(AO14=3,"火",IF(AO14=4,"水",IF(AO14=5,"木",IF(AO14=6,"金","土"))))))</f>
        <v>日</v>
      </c>
      <c r="AP15" s="21" t="str">
        <f t="shared" ref="AP15" si="17">IF(AP14=1,"日",IF(AP14=2,"月",IF(AP14=3,"火",IF(AP14=4,"水",IF(AP14=5,"木",IF(AP14=6,"金","土"))))))</f>
        <v>月</v>
      </c>
      <c r="AQ15" s="21" t="str">
        <f t="shared" ref="AQ15" si="18">IF(AQ14=1,"日",IF(AQ14=2,"月",IF(AQ14=3,"火",IF(AQ14=4,"水",IF(AQ14=5,"木",IF(AQ14=6,"金","土"))))))</f>
        <v>火</v>
      </c>
      <c r="AR15" s="21" t="str">
        <f t="shared" ref="AR15" si="19">IF(AR14=1,"日",IF(AR14=2,"月",IF(AR14=3,"火",IF(AR14=4,"水",IF(AR14=5,"木",IF(AR14=6,"金","土"))))))</f>
        <v>水</v>
      </c>
      <c r="AS15" s="21" t="str">
        <f t="shared" ref="AS15" si="20">IF(AS14=1,"日",IF(AS14=2,"月",IF(AS14=3,"火",IF(AS14=4,"水",IF(AS14=5,"木",IF(AS14=6,"金","土"))))))</f>
        <v>木</v>
      </c>
      <c r="AT15" s="22" t="str">
        <f t="shared" ref="AT15" si="21">IF(AT14=1,"日",IF(AT14=2,"月",IF(AT14=3,"火",IF(AT14=4,"水",IF(AT14=5,"木",IF(AT14=6,"金","土"))))))</f>
        <v>金</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48"/>
      <c r="AY15" s="249"/>
      <c r="AZ15" s="248"/>
      <c r="BA15" s="249"/>
      <c r="BB15" s="261"/>
      <c r="BC15" s="261"/>
      <c r="BD15" s="261"/>
      <c r="BE15" s="261"/>
      <c r="BF15" s="261"/>
      <c r="BG15" s="261"/>
    </row>
    <row r="16" spans="2:60" ht="20.25" customHeight="1" x14ac:dyDescent="0.45">
      <c r="B16" s="290">
        <v>1</v>
      </c>
      <c r="C16" s="228"/>
      <c r="D16" s="229"/>
      <c r="E16" s="224"/>
      <c r="F16" s="225"/>
      <c r="G16" s="187"/>
      <c r="H16" s="188"/>
      <c r="I16" s="188"/>
      <c r="J16" s="188"/>
      <c r="K16" s="189"/>
      <c r="L16" s="218"/>
      <c r="M16" s="219"/>
      <c r="N16" s="219"/>
      <c r="O16" s="220"/>
      <c r="P16" s="230" t="s">
        <v>55</v>
      </c>
      <c r="Q16" s="231"/>
      <c r="R16" s="232"/>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34">
        <f>IF($BC$3="計画",SUM(S17:AT17),IF($BC$3="実績",SUM(S17:AW17),""))</f>
        <v>0</v>
      </c>
      <c r="AY16" s="235"/>
      <c r="AZ16" s="250">
        <f>IF($BC$3="計画",AX16/4,IF($BC$3="実績",AX16/($BA$7/7),""))</f>
        <v>0</v>
      </c>
      <c r="BA16" s="251"/>
      <c r="BB16" s="255"/>
      <c r="BC16" s="256"/>
      <c r="BD16" s="256"/>
      <c r="BE16" s="256"/>
      <c r="BF16" s="256"/>
      <c r="BG16" s="257"/>
    </row>
    <row r="17" spans="2:59" ht="20.25" customHeight="1" x14ac:dyDescent="0.45">
      <c r="B17" s="191"/>
      <c r="C17" s="184"/>
      <c r="D17" s="183"/>
      <c r="E17" s="226"/>
      <c r="F17" s="227"/>
      <c r="G17" s="190"/>
      <c r="H17" s="188"/>
      <c r="I17" s="188"/>
      <c r="J17" s="188"/>
      <c r="K17" s="189"/>
      <c r="L17" s="221"/>
      <c r="M17" s="222"/>
      <c r="N17" s="222"/>
      <c r="O17" s="223"/>
      <c r="P17" s="168" t="s">
        <v>56</v>
      </c>
      <c r="Q17" s="169"/>
      <c r="R17" s="170"/>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160"/>
      <c r="AY17" s="161"/>
      <c r="AZ17" s="180"/>
      <c r="BA17" s="181"/>
      <c r="BB17" s="177"/>
      <c r="BC17" s="178"/>
      <c r="BD17" s="178"/>
      <c r="BE17" s="178"/>
      <c r="BF17" s="178"/>
      <c r="BG17" s="179"/>
    </row>
    <row r="18" spans="2:59" ht="20.25" customHeight="1" x14ac:dyDescent="0.45">
      <c r="B18" s="191">
        <f>B16+1</f>
        <v>2</v>
      </c>
      <c r="C18" s="182"/>
      <c r="D18" s="183"/>
      <c r="E18" s="233"/>
      <c r="F18" s="194"/>
      <c r="G18" s="187"/>
      <c r="H18" s="188"/>
      <c r="I18" s="188"/>
      <c r="J18" s="188"/>
      <c r="K18" s="189"/>
      <c r="L18" s="198"/>
      <c r="M18" s="199"/>
      <c r="N18" s="199"/>
      <c r="O18" s="200"/>
      <c r="P18" s="162" t="s">
        <v>55</v>
      </c>
      <c r="Q18" s="163"/>
      <c r="R18" s="164"/>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160">
        <f>IF($BC$3="計画",SUM(S19:AT19),IF($BC$3="実績",SUM(S19:AW19),""))</f>
        <v>0</v>
      </c>
      <c r="AY18" s="161"/>
      <c r="AZ18" s="180">
        <f>IF($BC$3="計画",AX18/4,IF($BC$3="実績",AX18/($BA$7/7),""))</f>
        <v>0</v>
      </c>
      <c r="BA18" s="181"/>
      <c r="BB18" s="171"/>
      <c r="BC18" s="172"/>
      <c r="BD18" s="172"/>
      <c r="BE18" s="172"/>
      <c r="BF18" s="172"/>
      <c r="BG18" s="173"/>
    </row>
    <row r="19" spans="2:59" ht="20.25" customHeight="1" x14ac:dyDescent="0.45">
      <c r="B19" s="191"/>
      <c r="C19" s="184"/>
      <c r="D19" s="183"/>
      <c r="E19" s="226"/>
      <c r="F19" s="227"/>
      <c r="G19" s="190"/>
      <c r="H19" s="188"/>
      <c r="I19" s="188"/>
      <c r="J19" s="188"/>
      <c r="K19" s="189"/>
      <c r="L19" s="221"/>
      <c r="M19" s="222"/>
      <c r="N19" s="222"/>
      <c r="O19" s="223"/>
      <c r="P19" s="168" t="s">
        <v>56</v>
      </c>
      <c r="Q19" s="169"/>
      <c r="R19" s="170"/>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160"/>
      <c r="AY19" s="161"/>
      <c r="AZ19" s="180"/>
      <c r="BA19" s="181"/>
      <c r="BB19" s="177"/>
      <c r="BC19" s="178"/>
      <c r="BD19" s="178"/>
      <c r="BE19" s="178"/>
      <c r="BF19" s="178"/>
      <c r="BG19" s="179"/>
    </row>
    <row r="20" spans="2:59" ht="20.25" customHeight="1" x14ac:dyDescent="0.45">
      <c r="B20" s="191">
        <f t="shared" ref="B20" si="22">B18+1</f>
        <v>3</v>
      </c>
      <c r="C20" s="182"/>
      <c r="D20" s="183"/>
      <c r="E20" s="185"/>
      <c r="F20" s="183"/>
      <c r="G20" s="187"/>
      <c r="H20" s="188"/>
      <c r="I20" s="188"/>
      <c r="J20" s="188"/>
      <c r="K20" s="189"/>
      <c r="L20" s="195"/>
      <c r="M20" s="196"/>
      <c r="N20" s="196"/>
      <c r="O20" s="197"/>
      <c r="P20" s="162" t="s">
        <v>55</v>
      </c>
      <c r="Q20" s="163"/>
      <c r="R20" s="164"/>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160">
        <f>IF($BC$3="計画",SUM(S21:AT21),IF($BC$3="実績",SUM(S21:AW21),""))</f>
        <v>0</v>
      </c>
      <c r="AY20" s="161"/>
      <c r="AZ20" s="180">
        <f>IF($BC$3="計画",AX20/4,IF($BC$3="実績",AX20/($BA$7/7),""))</f>
        <v>0</v>
      </c>
      <c r="BA20" s="181"/>
      <c r="BB20" s="171"/>
      <c r="BC20" s="172"/>
      <c r="BD20" s="172"/>
      <c r="BE20" s="172"/>
      <c r="BF20" s="172"/>
      <c r="BG20" s="173"/>
    </row>
    <row r="21" spans="2:59" ht="20.25" customHeight="1" x14ac:dyDescent="0.45">
      <c r="B21" s="191"/>
      <c r="C21" s="184"/>
      <c r="D21" s="183"/>
      <c r="E21" s="186"/>
      <c r="F21" s="183"/>
      <c r="G21" s="190"/>
      <c r="H21" s="188"/>
      <c r="I21" s="188"/>
      <c r="J21" s="188"/>
      <c r="K21" s="189"/>
      <c r="L21" s="195"/>
      <c r="M21" s="196"/>
      <c r="N21" s="196"/>
      <c r="O21" s="197"/>
      <c r="P21" s="168" t="s">
        <v>56</v>
      </c>
      <c r="Q21" s="169"/>
      <c r="R21" s="170"/>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160"/>
      <c r="AY21" s="161"/>
      <c r="AZ21" s="180"/>
      <c r="BA21" s="181"/>
      <c r="BB21" s="177"/>
      <c r="BC21" s="178"/>
      <c r="BD21" s="178"/>
      <c r="BE21" s="178"/>
      <c r="BF21" s="178"/>
      <c r="BG21" s="179"/>
    </row>
    <row r="22" spans="2:59" ht="20.25" customHeight="1" x14ac:dyDescent="0.45">
      <c r="B22" s="191">
        <f t="shared" ref="B22" si="23">B20+1</f>
        <v>4</v>
      </c>
      <c r="C22" s="182"/>
      <c r="D22" s="183"/>
      <c r="E22" s="185"/>
      <c r="F22" s="183"/>
      <c r="G22" s="187"/>
      <c r="H22" s="188"/>
      <c r="I22" s="188"/>
      <c r="J22" s="188"/>
      <c r="K22" s="189"/>
      <c r="L22" s="195"/>
      <c r="M22" s="196"/>
      <c r="N22" s="196"/>
      <c r="O22" s="197"/>
      <c r="P22" s="162" t="s">
        <v>55</v>
      </c>
      <c r="Q22" s="163"/>
      <c r="R22" s="164"/>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160">
        <f t="shared" ref="AX22" si="24">IF($BC$3="計画",SUM(S23:AT23),IF($BC$3="実績",SUM(S23:AW23),""))</f>
        <v>0</v>
      </c>
      <c r="AY22" s="161"/>
      <c r="AZ22" s="180">
        <f t="shared" ref="AZ22" si="25">IF($BC$3="計画",AX22/4,IF($BC$3="実績",AX22/($BA$7/7),""))</f>
        <v>0</v>
      </c>
      <c r="BA22" s="181"/>
      <c r="BB22" s="171"/>
      <c r="BC22" s="172"/>
      <c r="BD22" s="172"/>
      <c r="BE22" s="172"/>
      <c r="BF22" s="172"/>
      <c r="BG22" s="173"/>
    </row>
    <row r="23" spans="2:59" ht="20.25" customHeight="1" x14ac:dyDescent="0.45">
      <c r="B23" s="191"/>
      <c r="C23" s="184"/>
      <c r="D23" s="183"/>
      <c r="E23" s="186"/>
      <c r="F23" s="183"/>
      <c r="G23" s="190"/>
      <c r="H23" s="188"/>
      <c r="I23" s="188"/>
      <c r="J23" s="188"/>
      <c r="K23" s="189"/>
      <c r="L23" s="195"/>
      <c r="M23" s="196"/>
      <c r="N23" s="196"/>
      <c r="O23" s="197"/>
      <c r="P23" s="168" t="s">
        <v>56</v>
      </c>
      <c r="Q23" s="169"/>
      <c r="R23" s="170"/>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160"/>
      <c r="AY23" s="161"/>
      <c r="AZ23" s="180"/>
      <c r="BA23" s="181"/>
      <c r="BB23" s="177"/>
      <c r="BC23" s="178"/>
      <c r="BD23" s="178"/>
      <c r="BE23" s="178"/>
      <c r="BF23" s="178"/>
      <c r="BG23" s="179"/>
    </row>
    <row r="24" spans="2:59" ht="20.25" customHeight="1" x14ac:dyDescent="0.45">
      <c r="B24" s="191">
        <f t="shared" ref="B24" si="26">B22+1</f>
        <v>5</v>
      </c>
      <c r="C24" s="182"/>
      <c r="D24" s="183"/>
      <c r="E24" s="185"/>
      <c r="F24" s="183"/>
      <c r="G24" s="187"/>
      <c r="H24" s="188"/>
      <c r="I24" s="188"/>
      <c r="J24" s="188"/>
      <c r="K24" s="189"/>
      <c r="L24" s="195"/>
      <c r="M24" s="196"/>
      <c r="N24" s="196"/>
      <c r="O24" s="197"/>
      <c r="P24" s="162" t="s">
        <v>55</v>
      </c>
      <c r="Q24" s="163"/>
      <c r="R24" s="164"/>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160">
        <f t="shared" ref="AX24" si="27">IF($BC$3="計画",SUM(S25:AT25),IF($BC$3="実績",SUM(S25:AW25),""))</f>
        <v>0</v>
      </c>
      <c r="AY24" s="161"/>
      <c r="AZ24" s="180">
        <f t="shared" ref="AZ24" si="28">IF($BC$3="計画",AX24/4,IF($BC$3="実績",AX24/($BA$7/7),""))</f>
        <v>0</v>
      </c>
      <c r="BA24" s="181"/>
      <c r="BB24" s="171"/>
      <c r="BC24" s="172"/>
      <c r="BD24" s="172"/>
      <c r="BE24" s="172"/>
      <c r="BF24" s="172"/>
      <c r="BG24" s="173"/>
    </row>
    <row r="25" spans="2:59" ht="20.25" customHeight="1" x14ac:dyDescent="0.45">
      <c r="B25" s="191"/>
      <c r="C25" s="184"/>
      <c r="D25" s="183"/>
      <c r="E25" s="186"/>
      <c r="F25" s="183"/>
      <c r="G25" s="190"/>
      <c r="H25" s="188"/>
      <c r="I25" s="188"/>
      <c r="J25" s="188"/>
      <c r="K25" s="189"/>
      <c r="L25" s="195"/>
      <c r="M25" s="196"/>
      <c r="N25" s="196"/>
      <c r="O25" s="197"/>
      <c r="P25" s="168" t="s">
        <v>56</v>
      </c>
      <c r="Q25" s="169"/>
      <c r="R25" s="170"/>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160"/>
      <c r="AY25" s="161"/>
      <c r="AZ25" s="180"/>
      <c r="BA25" s="181"/>
      <c r="BB25" s="177"/>
      <c r="BC25" s="178"/>
      <c r="BD25" s="178"/>
      <c r="BE25" s="178"/>
      <c r="BF25" s="178"/>
      <c r="BG25" s="179"/>
    </row>
    <row r="26" spans="2:59" ht="20.25" customHeight="1" x14ac:dyDescent="0.45">
      <c r="B26" s="191">
        <f t="shared" ref="B26" si="29">B24+1</f>
        <v>6</v>
      </c>
      <c r="C26" s="182"/>
      <c r="D26" s="183"/>
      <c r="E26" s="185"/>
      <c r="F26" s="183"/>
      <c r="G26" s="187"/>
      <c r="H26" s="188"/>
      <c r="I26" s="188"/>
      <c r="J26" s="188"/>
      <c r="K26" s="189"/>
      <c r="L26" s="195"/>
      <c r="M26" s="196"/>
      <c r="N26" s="196"/>
      <c r="O26" s="197"/>
      <c r="P26" s="162" t="s">
        <v>55</v>
      </c>
      <c r="Q26" s="163"/>
      <c r="R26" s="164"/>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160">
        <f>IF($BC$3="計画",SUM(S27:AT27),IF($BC$3="実績",SUM(S27:AW27),""))</f>
        <v>0</v>
      </c>
      <c r="AY26" s="161"/>
      <c r="AZ26" s="180">
        <f t="shared" ref="AZ26" si="30">IF($BC$3="計画",AX26/4,IF($BC$3="実績",AX26/($BA$7/7),""))</f>
        <v>0</v>
      </c>
      <c r="BA26" s="181"/>
      <c r="BB26" s="171"/>
      <c r="BC26" s="172"/>
      <c r="BD26" s="172"/>
      <c r="BE26" s="172"/>
      <c r="BF26" s="172"/>
      <c r="BG26" s="173"/>
    </row>
    <row r="27" spans="2:59" ht="20.25" customHeight="1" x14ac:dyDescent="0.45">
      <c r="B27" s="191"/>
      <c r="C27" s="184"/>
      <c r="D27" s="183"/>
      <c r="E27" s="186"/>
      <c r="F27" s="183"/>
      <c r="G27" s="190"/>
      <c r="H27" s="188"/>
      <c r="I27" s="188"/>
      <c r="J27" s="188"/>
      <c r="K27" s="189"/>
      <c r="L27" s="195"/>
      <c r="M27" s="196"/>
      <c r="N27" s="196"/>
      <c r="O27" s="197"/>
      <c r="P27" s="168" t="s">
        <v>56</v>
      </c>
      <c r="Q27" s="169"/>
      <c r="R27" s="170"/>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160"/>
      <c r="AY27" s="161"/>
      <c r="AZ27" s="180"/>
      <c r="BA27" s="181"/>
      <c r="BB27" s="177"/>
      <c r="BC27" s="178"/>
      <c r="BD27" s="178"/>
      <c r="BE27" s="178"/>
      <c r="BF27" s="178"/>
      <c r="BG27" s="179"/>
    </row>
    <row r="28" spans="2:59" ht="20.25" customHeight="1" x14ac:dyDescent="0.45">
      <c r="B28" s="191">
        <f t="shared" ref="B28" si="31">B26+1</f>
        <v>7</v>
      </c>
      <c r="C28" s="182"/>
      <c r="D28" s="183"/>
      <c r="E28" s="185"/>
      <c r="F28" s="183"/>
      <c r="G28" s="187"/>
      <c r="H28" s="188"/>
      <c r="I28" s="188"/>
      <c r="J28" s="188"/>
      <c r="K28" s="189"/>
      <c r="L28" s="195"/>
      <c r="M28" s="196"/>
      <c r="N28" s="196"/>
      <c r="O28" s="197"/>
      <c r="P28" s="162" t="s">
        <v>55</v>
      </c>
      <c r="Q28" s="163"/>
      <c r="R28" s="164"/>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160">
        <f>IF($BC$3="計画",SUM(S29:AT29),IF($BC$3="実績",SUM(S29:AW29),""))</f>
        <v>0</v>
      </c>
      <c r="AY28" s="161"/>
      <c r="AZ28" s="180">
        <f t="shared" ref="AZ28" si="32">IF($BC$3="計画",AX28/4,IF($BC$3="実績",AX28/($BA$7/7),""))</f>
        <v>0</v>
      </c>
      <c r="BA28" s="181"/>
      <c r="BB28" s="171"/>
      <c r="BC28" s="172"/>
      <c r="BD28" s="172"/>
      <c r="BE28" s="172"/>
      <c r="BF28" s="172"/>
      <c r="BG28" s="173"/>
    </row>
    <row r="29" spans="2:59" ht="20.25" customHeight="1" x14ac:dyDescent="0.45">
      <c r="B29" s="191"/>
      <c r="C29" s="184"/>
      <c r="D29" s="183"/>
      <c r="E29" s="186"/>
      <c r="F29" s="183"/>
      <c r="G29" s="190"/>
      <c r="H29" s="188"/>
      <c r="I29" s="188"/>
      <c r="J29" s="188"/>
      <c r="K29" s="189"/>
      <c r="L29" s="195"/>
      <c r="M29" s="196"/>
      <c r="N29" s="196"/>
      <c r="O29" s="197"/>
      <c r="P29" s="168" t="s">
        <v>56</v>
      </c>
      <c r="Q29" s="169"/>
      <c r="R29" s="170"/>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160"/>
      <c r="AY29" s="161"/>
      <c r="AZ29" s="180"/>
      <c r="BA29" s="181"/>
      <c r="BB29" s="177"/>
      <c r="BC29" s="178"/>
      <c r="BD29" s="178"/>
      <c r="BE29" s="178"/>
      <c r="BF29" s="178"/>
      <c r="BG29" s="179"/>
    </row>
    <row r="30" spans="2:59" ht="20.25" customHeight="1" x14ac:dyDescent="0.45">
      <c r="B30" s="191">
        <f t="shared" ref="B30" si="33">B28+1</f>
        <v>8</v>
      </c>
      <c r="C30" s="182"/>
      <c r="D30" s="183"/>
      <c r="E30" s="185"/>
      <c r="F30" s="183"/>
      <c r="G30" s="187"/>
      <c r="H30" s="188"/>
      <c r="I30" s="188"/>
      <c r="J30" s="188"/>
      <c r="K30" s="189"/>
      <c r="L30" s="195"/>
      <c r="M30" s="196"/>
      <c r="N30" s="196"/>
      <c r="O30" s="197"/>
      <c r="P30" s="162" t="s">
        <v>55</v>
      </c>
      <c r="Q30" s="163"/>
      <c r="R30" s="164"/>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160">
        <f t="shared" ref="AX30" si="34">IF($BC$3="計画",SUM(S31:AT31),IF($BC$3="実績",SUM(S31:AW31),""))</f>
        <v>0</v>
      </c>
      <c r="AY30" s="161"/>
      <c r="AZ30" s="180">
        <f t="shared" ref="AZ30" si="35">IF($BC$3="計画",AX30/4,IF($BC$3="実績",AX30/($BA$7/7),""))</f>
        <v>0</v>
      </c>
      <c r="BA30" s="181"/>
      <c r="BB30" s="171"/>
      <c r="BC30" s="172"/>
      <c r="BD30" s="172"/>
      <c r="BE30" s="172"/>
      <c r="BF30" s="172"/>
      <c r="BG30" s="173"/>
    </row>
    <row r="31" spans="2:59" ht="20.25" customHeight="1" x14ac:dyDescent="0.45">
      <c r="B31" s="191"/>
      <c r="C31" s="184"/>
      <c r="D31" s="183"/>
      <c r="E31" s="186"/>
      <c r="F31" s="183"/>
      <c r="G31" s="190"/>
      <c r="H31" s="188"/>
      <c r="I31" s="188"/>
      <c r="J31" s="188"/>
      <c r="K31" s="189"/>
      <c r="L31" s="195"/>
      <c r="M31" s="196"/>
      <c r="N31" s="196"/>
      <c r="O31" s="197"/>
      <c r="P31" s="168" t="s">
        <v>56</v>
      </c>
      <c r="Q31" s="169"/>
      <c r="R31" s="170"/>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160"/>
      <c r="AY31" s="161"/>
      <c r="AZ31" s="180"/>
      <c r="BA31" s="181"/>
      <c r="BB31" s="177"/>
      <c r="BC31" s="178"/>
      <c r="BD31" s="178"/>
      <c r="BE31" s="178"/>
      <c r="BF31" s="178"/>
      <c r="BG31" s="179"/>
    </row>
    <row r="32" spans="2:59" ht="20.25" customHeight="1" x14ac:dyDescent="0.45">
      <c r="B32" s="191">
        <f>B30+1</f>
        <v>9</v>
      </c>
      <c r="C32" s="182"/>
      <c r="D32" s="183"/>
      <c r="E32" s="185"/>
      <c r="F32" s="183"/>
      <c r="G32" s="187"/>
      <c r="H32" s="188"/>
      <c r="I32" s="188"/>
      <c r="J32" s="188"/>
      <c r="K32" s="189"/>
      <c r="L32" s="195"/>
      <c r="M32" s="196"/>
      <c r="N32" s="196"/>
      <c r="O32" s="197"/>
      <c r="P32" s="162" t="s">
        <v>55</v>
      </c>
      <c r="Q32" s="163"/>
      <c r="R32" s="164"/>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160">
        <f t="shared" ref="AX32" si="36">IF($BC$3="計画",SUM(S33:AT33),IF($BC$3="実績",SUM(S33:AW33),""))</f>
        <v>0</v>
      </c>
      <c r="AY32" s="161"/>
      <c r="AZ32" s="180">
        <f t="shared" ref="AZ32" si="37">IF($BC$3="計画",AX32/4,IF($BC$3="実績",AX32/($BA$7/7),""))</f>
        <v>0</v>
      </c>
      <c r="BA32" s="181"/>
      <c r="BB32" s="263"/>
      <c r="BC32" s="264"/>
      <c r="BD32" s="264"/>
      <c r="BE32" s="264"/>
      <c r="BF32" s="264"/>
      <c r="BG32" s="265"/>
    </row>
    <row r="33" spans="1:60" ht="20.25" customHeight="1" x14ac:dyDescent="0.45">
      <c r="B33" s="191"/>
      <c r="C33" s="184"/>
      <c r="D33" s="183"/>
      <c r="E33" s="186"/>
      <c r="F33" s="183"/>
      <c r="G33" s="190"/>
      <c r="H33" s="188"/>
      <c r="I33" s="188"/>
      <c r="J33" s="188"/>
      <c r="K33" s="189"/>
      <c r="L33" s="195"/>
      <c r="M33" s="196"/>
      <c r="N33" s="196"/>
      <c r="O33" s="197"/>
      <c r="P33" s="168" t="s">
        <v>56</v>
      </c>
      <c r="Q33" s="169"/>
      <c r="R33" s="170"/>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160"/>
      <c r="AY33" s="161"/>
      <c r="AZ33" s="180"/>
      <c r="BA33" s="181"/>
      <c r="BB33" s="266"/>
      <c r="BC33" s="267"/>
      <c r="BD33" s="267"/>
      <c r="BE33" s="267"/>
      <c r="BF33" s="267"/>
      <c r="BG33" s="268"/>
    </row>
    <row r="34" spans="1:60" ht="20.25" customHeight="1" x14ac:dyDescent="0.45">
      <c r="B34" s="191">
        <f t="shared" ref="B34:B36" si="38">B32+1</f>
        <v>10</v>
      </c>
      <c r="C34" s="182"/>
      <c r="D34" s="183"/>
      <c r="E34" s="185"/>
      <c r="F34" s="183"/>
      <c r="G34" s="187"/>
      <c r="H34" s="188"/>
      <c r="I34" s="188"/>
      <c r="J34" s="188"/>
      <c r="K34" s="189"/>
      <c r="L34" s="195"/>
      <c r="M34" s="196"/>
      <c r="N34" s="196"/>
      <c r="O34" s="197"/>
      <c r="P34" s="162" t="s">
        <v>55</v>
      </c>
      <c r="Q34" s="163"/>
      <c r="R34" s="164"/>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160">
        <f t="shared" ref="AX34" si="39">IF($BC$3="計画",SUM(S35:AT35),IF($BC$3="実績",SUM(S35:AW35),""))</f>
        <v>0</v>
      </c>
      <c r="AY34" s="161"/>
      <c r="AZ34" s="180">
        <f t="shared" ref="AZ34" si="40">IF($BC$3="計画",AX34/4,IF($BC$3="実績",AX34/($BA$7/7),""))</f>
        <v>0</v>
      </c>
      <c r="BA34" s="181"/>
      <c r="BB34" s="171"/>
      <c r="BC34" s="172"/>
      <c r="BD34" s="172"/>
      <c r="BE34" s="172"/>
      <c r="BF34" s="172"/>
      <c r="BG34" s="173"/>
    </row>
    <row r="35" spans="1:60" ht="20.25" customHeight="1" x14ac:dyDescent="0.45">
      <c r="B35" s="192"/>
      <c r="C35" s="184"/>
      <c r="D35" s="183"/>
      <c r="E35" s="193"/>
      <c r="F35" s="194"/>
      <c r="G35" s="190"/>
      <c r="H35" s="188"/>
      <c r="I35" s="188"/>
      <c r="J35" s="188"/>
      <c r="K35" s="189"/>
      <c r="L35" s="198"/>
      <c r="M35" s="199"/>
      <c r="N35" s="199"/>
      <c r="O35" s="200"/>
      <c r="P35" s="165" t="s">
        <v>56</v>
      </c>
      <c r="Q35" s="166"/>
      <c r="R35" s="167"/>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160"/>
      <c r="AY35" s="161"/>
      <c r="AZ35" s="180"/>
      <c r="BA35" s="181"/>
      <c r="BB35" s="174"/>
      <c r="BC35" s="175"/>
      <c r="BD35" s="175"/>
      <c r="BE35" s="175"/>
      <c r="BF35" s="175"/>
      <c r="BG35" s="176"/>
    </row>
    <row r="36" spans="1:60" ht="20.25" customHeight="1" x14ac:dyDescent="0.45">
      <c r="B36" s="191">
        <f t="shared" si="38"/>
        <v>11</v>
      </c>
      <c r="C36" s="182"/>
      <c r="D36" s="183"/>
      <c r="E36" s="185"/>
      <c r="F36" s="183"/>
      <c r="G36" s="187"/>
      <c r="H36" s="188"/>
      <c r="I36" s="188"/>
      <c r="J36" s="188"/>
      <c r="K36" s="189"/>
      <c r="L36" s="195"/>
      <c r="M36" s="196"/>
      <c r="N36" s="196"/>
      <c r="O36" s="197"/>
      <c r="P36" s="162" t="s">
        <v>55</v>
      </c>
      <c r="Q36" s="163"/>
      <c r="R36" s="164"/>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160">
        <f t="shared" ref="AX36" si="41">IF($BC$3="計画",SUM(S37:AT37),IF($BC$3="実績",SUM(S37:AW37),""))</f>
        <v>0</v>
      </c>
      <c r="AY36" s="161"/>
      <c r="AZ36" s="180">
        <f t="shared" ref="AZ36" si="42">IF($BC$3="計画",AX36/4,IF($BC$3="実績",AX36/($BA$7/7),""))</f>
        <v>0</v>
      </c>
      <c r="BA36" s="181"/>
      <c r="BB36" s="171"/>
      <c r="BC36" s="172"/>
      <c r="BD36" s="172"/>
      <c r="BE36" s="172"/>
      <c r="BF36" s="172"/>
      <c r="BG36" s="173"/>
    </row>
    <row r="37" spans="1:60" ht="20.25" customHeight="1" x14ac:dyDescent="0.45">
      <c r="B37" s="192"/>
      <c r="C37" s="184"/>
      <c r="D37" s="183"/>
      <c r="E37" s="193"/>
      <c r="F37" s="194"/>
      <c r="G37" s="190"/>
      <c r="H37" s="188"/>
      <c r="I37" s="188"/>
      <c r="J37" s="188"/>
      <c r="K37" s="189"/>
      <c r="L37" s="198"/>
      <c r="M37" s="199"/>
      <c r="N37" s="199"/>
      <c r="O37" s="200"/>
      <c r="P37" s="165" t="s">
        <v>56</v>
      </c>
      <c r="Q37" s="166"/>
      <c r="R37" s="167"/>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160"/>
      <c r="AY37" s="161"/>
      <c r="AZ37" s="180"/>
      <c r="BA37" s="181"/>
      <c r="BB37" s="174"/>
      <c r="BC37" s="175"/>
      <c r="BD37" s="175"/>
      <c r="BE37" s="175"/>
      <c r="BF37" s="175"/>
      <c r="BG37" s="176"/>
    </row>
    <row r="38" spans="1:60" ht="20.25" customHeight="1" x14ac:dyDescent="0.45">
      <c r="B38" s="191">
        <f>B36+1</f>
        <v>12</v>
      </c>
      <c r="C38" s="182"/>
      <c r="D38" s="183"/>
      <c r="E38" s="185"/>
      <c r="F38" s="183"/>
      <c r="G38" s="187"/>
      <c r="H38" s="188"/>
      <c r="I38" s="188"/>
      <c r="J38" s="188"/>
      <c r="K38" s="189"/>
      <c r="L38" s="195"/>
      <c r="M38" s="196"/>
      <c r="N38" s="196"/>
      <c r="O38" s="197"/>
      <c r="P38" s="162" t="s">
        <v>55</v>
      </c>
      <c r="Q38" s="163"/>
      <c r="R38" s="164"/>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160">
        <f t="shared" ref="AX38" si="43">IF($BC$3="計画",SUM(S39:AT39),IF($BC$3="実績",SUM(S39:AW39),""))</f>
        <v>0</v>
      </c>
      <c r="AY38" s="161"/>
      <c r="AZ38" s="180">
        <f t="shared" ref="AZ38" si="44">IF($BC$3="計画",AX38/4,IF($BC$3="実績",AX38/($BA$7/7),""))</f>
        <v>0</v>
      </c>
      <c r="BA38" s="181"/>
      <c r="BB38" s="171"/>
      <c r="BC38" s="172"/>
      <c r="BD38" s="172"/>
      <c r="BE38" s="172"/>
      <c r="BF38" s="172"/>
      <c r="BG38" s="173"/>
    </row>
    <row r="39" spans="1:60" ht="20.25" customHeight="1" x14ac:dyDescent="0.45">
      <c r="B39" s="192"/>
      <c r="C39" s="184"/>
      <c r="D39" s="183"/>
      <c r="E39" s="193"/>
      <c r="F39" s="194"/>
      <c r="G39" s="190"/>
      <c r="H39" s="188"/>
      <c r="I39" s="188"/>
      <c r="J39" s="188"/>
      <c r="K39" s="189"/>
      <c r="L39" s="198"/>
      <c r="M39" s="199"/>
      <c r="N39" s="199"/>
      <c r="O39" s="200"/>
      <c r="P39" s="165" t="s">
        <v>56</v>
      </c>
      <c r="Q39" s="166"/>
      <c r="R39" s="167"/>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160"/>
      <c r="AY39" s="161"/>
      <c r="AZ39" s="180"/>
      <c r="BA39" s="181"/>
      <c r="BB39" s="174"/>
      <c r="BC39" s="175"/>
      <c r="BD39" s="175"/>
      <c r="BE39" s="175"/>
      <c r="BF39" s="175"/>
      <c r="BG39" s="176"/>
    </row>
    <row r="40" spans="1:60" ht="20.25" customHeight="1" x14ac:dyDescent="0.45">
      <c r="B40" s="191">
        <f>B38+1</f>
        <v>13</v>
      </c>
      <c r="C40" s="182"/>
      <c r="D40" s="183"/>
      <c r="E40" s="185"/>
      <c r="F40" s="183"/>
      <c r="G40" s="187"/>
      <c r="H40" s="188"/>
      <c r="I40" s="188"/>
      <c r="J40" s="188"/>
      <c r="K40" s="189"/>
      <c r="L40" s="195"/>
      <c r="M40" s="196"/>
      <c r="N40" s="196"/>
      <c r="O40" s="197"/>
      <c r="P40" s="162" t="s">
        <v>55</v>
      </c>
      <c r="Q40" s="163"/>
      <c r="R40" s="164"/>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160">
        <f t="shared" ref="AX40" si="45">IF($BC$3="計画",SUM(S41:AT41),IF($BC$3="実績",SUM(S41:AW41),""))</f>
        <v>0</v>
      </c>
      <c r="AY40" s="161"/>
      <c r="AZ40" s="180">
        <f t="shared" ref="AZ40" si="46">IF($BC$3="計画",AX40/4,IF($BC$3="実績",AX40/($BA$7/7),""))</f>
        <v>0</v>
      </c>
      <c r="BA40" s="181"/>
      <c r="BB40" s="171"/>
      <c r="BC40" s="172"/>
      <c r="BD40" s="172"/>
      <c r="BE40" s="172"/>
      <c r="BF40" s="172"/>
      <c r="BG40" s="173"/>
    </row>
    <row r="41" spans="1:60" ht="20.25" customHeight="1" x14ac:dyDescent="0.45">
      <c r="B41" s="192"/>
      <c r="C41" s="184"/>
      <c r="D41" s="183"/>
      <c r="E41" s="193"/>
      <c r="F41" s="194"/>
      <c r="G41" s="190"/>
      <c r="H41" s="188"/>
      <c r="I41" s="188"/>
      <c r="J41" s="188"/>
      <c r="K41" s="189"/>
      <c r="L41" s="198"/>
      <c r="M41" s="199"/>
      <c r="N41" s="199"/>
      <c r="O41" s="200"/>
      <c r="P41" s="165" t="s">
        <v>56</v>
      </c>
      <c r="Q41" s="166"/>
      <c r="R41" s="167"/>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160"/>
      <c r="AY41" s="161"/>
      <c r="AZ41" s="180"/>
      <c r="BA41" s="181"/>
      <c r="BB41" s="174"/>
      <c r="BC41" s="175"/>
      <c r="BD41" s="175"/>
      <c r="BE41" s="175"/>
      <c r="BF41" s="175"/>
      <c r="BG41" s="176"/>
    </row>
    <row r="42" spans="1:60" ht="20.25" customHeight="1" x14ac:dyDescent="0.45">
      <c r="B42" s="191">
        <f>B40+1</f>
        <v>14</v>
      </c>
      <c r="C42" s="182"/>
      <c r="D42" s="183"/>
      <c r="E42" s="185"/>
      <c r="F42" s="183"/>
      <c r="G42" s="187"/>
      <c r="H42" s="188"/>
      <c r="I42" s="188"/>
      <c r="J42" s="188"/>
      <c r="K42" s="189"/>
      <c r="L42" s="195"/>
      <c r="M42" s="196"/>
      <c r="N42" s="196"/>
      <c r="O42" s="197"/>
      <c r="P42" s="162" t="s">
        <v>55</v>
      </c>
      <c r="Q42" s="163"/>
      <c r="R42" s="164"/>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160">
        <f t="shared" ref="AX42" si="47">IF($BC$3="計画",SUM(S43:AT43),IF($BC$3="実績",SUM(S43:AW43),""))</f>
        <v>0</v>
      </c>
      <c r="AY42" s="161"/>
      <c r="AZ42" s="180">
        <f t="shared" ref="AZ42" si="48">IF($BC$3="計画",AX42/4,IF($BC$3="実績",AX42/($BA$7/7),""))</f>
        <v>0</v>
      </c>
      <c r="BA42" s="181"/>
      <c r="BB42" s="171"/>
      <c r="BC42" s="172"/>
      <c r="BD42" s="172"/>
      <c r="BE42" s="172"/>
      <c r="BF42" s="172"/>
      <c r="BG42" s="173"/>
    </row>
    <row r="43" spans="1:60" ht="20.25" customHeight="1" thickBot="1" x14ac:dyDescent="0.5">
      <c r="B43" s="192"/>
      <c r="C43" s="184"/>
      <c r="D43" s="183"/>
      <c r="E43" s="193"/>
      <c r="F43" s="194"/>
      <c r="G43" s="190"/>
      <c r="H43" s="188"/>
      <c r="I43" s="188"/>
      <c r="J43" s="188"/>
      <c r="K43" s="189"/>
      <c r="L43" s="198"/>
      <c r="M43" s="199"/>
      <c r="N43" s="199"/>
      <c r="O43" s="200"/>
      <c r="P43" s="165" t="s">
        <v>56</v>
      </c>
      <c r="Q43" s="166"/>
      <c r="R43" s="167"/>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160"/>
      <c r="AY43" s="161"/>
      <c r="AZ43" s="180"/>
      <c r="BA43" s="181"/>
      <c r="BB43" s="174"/>
      <c r="BC43" s="175"/>
      <c r="BD43" s="175"/>
      <c r="BE43" s="175"/>
      <c r="BF43" s="175"/>
      <c r="BG43" s="176"/>
    </row>
    <row r="44" spans="1:60" ht="20.25" customHeight="1" thickBot="1" x14ac:dyDescent="0.5">
      <c r="B44" s="27">
        <f>B42+1</f>
        <v>15</v>
      </c>
      <c r="C44" s="31"/>
      <c r="D44" s="31"/>
      <c r="E44" s="31"/>
      <c r="F44" s="31"/>
      <c r="G44" s="31"/>
      <c r="H44" s="31"/>
      <c r="I44" s="31"/>
      <c r="J44" s="31"/>
      <c r="K44" s="31"/>
      <c r="L44" s="31"/>
      <c r="M44" s="31"/>
      <c r="N44" s="31"/>
      <c r="O44" s="31"/>
      <c r="P44" s="31"/>
      <c r="Q44" s="31"/>
      <c r="R44" s="32"/>
      <c r="S44" s="202"/>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72">
        <f>SUM(AX16:AY43)</f>
        <v>0</v>
      </c>
      <c r="AY44" s="273"/>
      <c r="AZ44" s="274">
        <f>SUM(AZ16:BA43)</f>
        <v>0</v>
      </c>
      <c r="BA44" s="275"/>
      <c r="BB44" s="269"/>
      <c r="BC44" s="270"/>
      <c r="BD44" s="270"/>
      <c r="BE44" s="270"/>
      <c r="BF44" s="270"/>
      <c r="BG44" s="271"/>
    </row>
    <row r="45" spans="1:60" ht="20.25" customHeight="1" x14ac:dyDescent="0.45">
      <c r="C45" s="16"/>
      <c r="D45" s="73"/>
      <c r="E45" s="74"/>
      <c r="F45" s="1"/>
      <c r="G45" s="1"/>
      <c r="H45" s="1"/>
      <c r="I45" s="1"/>
      <c r="J45" s="1"/>
      <c r="K45" s="1"/>
      <c r="L45" s="1"/>
      <c r="M45" s="1"/>
      <c r="N45" s="1"/>
      <c r="O45" s="1"/>
      <c r="P45" s="1"/>
      <c r="Q45" s="1"/>
      <c r="R45" s="1"/>
      <c r="S45" s="1"/>
      <c r="T45" s="1"/>
      <c r="U45" s="1"/>
      <c r="V45" s="1"/>
      <c r="W45" s="1"/>
      <c r="X45" s="1"/>
      <c r="Y45" s="1"/>
      <c r="Z45" s="1"/>
      <c r="AA45" s="1"/>
      <c r="AB45" s="1"/>
      <c r="AC45" s="1"/>
      <c r="AD45" s="1"/>
      <c r="AE45" s="1"/>
      <c r="AF45" s="2"/>
      <c r="AG45" s="1"/>
      <c r="AH45" s="1"/>
      <c r="AI45" s="1"/>
      <c r="AJ45" s="1"/>
      <c r="AK45" s="1"/>
      <c r="AL45" s="1"/>
      <c r="AM45" s="1"/>
      <c r="AN45" s="1"/>
      <c r="AO45" s="1"/>
      <c r="AP45" s="1"/>
      <c r="AQ45" s="1"/>
      <c r="AR45" s="1"/>
      <c r="AS45" s="1"/>
      <c r="AT45" s="1"/>
      <c r="AU45" s="1"/>
      <c r="AV45" s="1"/>
      <c r="AW45" s="1"/>
      <c r="AX45" s="1"/>
    </row>
    <row r="46" spans="1:60" ht="20.25" customHeight="1" x14ac:dyDescent="0.45">
      <c r="C46" s="1" t="s">
        <v>197</v>
      </c>
      <c r="D46" s="1"/>
      <c r="E46" s="1"/>
      <c r="F46" s="1"/>
      <c r="G46" s="1"/>
      <c r="H46" s="1"/>
      <c r="I46" s="1"/>
      <c r="J46" s="1"/>
      <c r="K46" s="1"/>
      <c r="L46" s="1"/>
      <c r="M46" s="2"/>
      <c r="N46" s="1"/>
      <c r="O46" s="1"/>
      <c r="P46" s="1"/>
      <c r="Q46" s="1"/>
      <c r="R46" s="1"/>
      <c r="S46" s="110"/>
      <c r="T46" s="110"/>
      <c r="U46" s="110"/>
      <c r="V46" s="110"/>
      <c r="W46" s="110"/>
      <c r="X46" s="110"/>
      <c r="Y46" s="110"/>
      <c r="Z46" s="110"/>
      <c r="AA46" s="110"/>
      <c r="AB46" s="110"/>
      <c r="AC46" s="110"/>
      <c r="AD46" s="110"/>
      <c r="AE46" s="110"/>
      <c r="AF46" s="110"/>
      <c r="AG46" s="110"/>
      <c r="AH46" s="110"/>
      <c r="AI46" s="1"/>
      <c r="AM46" s="12"/>
      <c r="AN46" s="13"/>
      <c r="AO46" s="13"/>
      <c r="AP46" s="1"/>
      <c r="AQ46" s="1"/>
      <c r="AR46" s="1"/>
      <c r="AS46" s="1"/>
      <c r="AT46" s="1"/>
      <c r="AU46" s="1"/>
      <c r="AV46" s="1"/>
      <c r="AW46" s="1"/>
      <c r="AX46" s="1"/>
      <c r="AY46" s="1"/>
      <c r="AZ46" s="1"/>
      <c r="BA46" s="1"/>
      <c r="BB46" s="1"/>
      <c r="BC46" s="1"/>
      <c r="BD46" s="1"/>
      <c r="BE46" s="1"/>
      <c r="BF46" s="1"/>
      <c r="BG46" s="1"/>
      <c r="BH46" s="13"/>
    </row>
    <row r="47" spans="1:60" ht="20.25" customHeight="1" x14ac:dyDescent="0.45">
      <c r="A47" s="1"/>
      <c r="B47" s="1"/>
      <c r="C47" s="1"/>
      <c r="D47" s="1"/>
      <c r="E47" s="1"/>
      <c r="F47" s="1"/>
      <c r="G47" s="1"/>
      <c r="H47" s="1"/>
      <c r="I47" s="1"/>
      <c r="J47" s="1"/>
      <c r="K47" s="1"/>
      <c r="L47" s="1"/>
      <c r="M47" s="2"/>
      <c r="N47" s="1"/>
      <c r="O47" s="1"/>
      <c r="P47" s="1"/>
      <c r="Q47" s="1"/>
      <c r="R47" s="1"/>
      <c r="S47" s="110"/>
      <c r="T47" s="1"/>
      <c r="AA47" s="13"/>
      <c r="AB47" s="1"/>
      <c r="AC47" s="1"/>
      <c r="AD47" s="1"/>
      <c r="AE47" s="1"/>
      <c r="AF47" s="1"/>
      <c r="AG47" s="1"/>
      <c r="AH47" s="1"/>
      <c r="AI47" s="1"/>
      <c r="AJ47" s="1"/>
      <c r="AK47" s="1"/>
      <c r="AL47" s="1"/>
      <c r="AM47" s="1"/>
      <c r="AN47" s="1"/>
      <c r="AO47" s="1"/>
      <c r="AP47" s="1"/>
      <c r="AQ47" s="1"/>
      <c r="AR47" s="1"/>
      <c r="AS47" s="1"/>
      <c r="AT47" s="13"/>
    </row>
    <row r="48" spans="1:60" ht="20.25" customHeight="1" x14ac:dyDescent="0.45">
      <c r="A48" s="1"/>
      <c r="B48" s="1"/>
      <c r="C48" s="1"/>
      <c r="D48" s="209" t="s">
        <v>78</v>
      </c>
      <c r="E48" s="209"/>
      <c r="F48" s="209" t="s">
        <v>79</v>
      </c>
      <c r="G48" s="209"/>
      <c r="H48" s="209"/>
      <c r="I48" s="209"/>
      <c r="J48" s="1"/>
      <c r="K48" s="155" t="s">
        <v>82</v>
      </c>
      <c r="L48" s="155"/>
      <c r="M48" s="155"/>
      <c r="N48" s="155"/>
      <c r="P48" s="38" t="s">
        <v>92</v>
      </c>
      <c r="Q48" s="38"/>
      <c r="R48" s="111"/>
      <c r="S48" s="110"/>
      <c r="T48" s="1"/>
      <c r="AA48" s="13"/>
      <c r="AB48" s="1"/>
      <c r="AC48" s="1"/>
      <c r="AD48" s="1"/>
      <c r="AE48" s="1"/>
      <c r="AF48" s="1"/>
      <c r="AG48" s="1"/>
      <c r="AH48" s="1"/>
      <c r="AI48" s="1"/>
      <c r="AJ48" s="1"/>
      <c r="AK48" s="1"/>
      <c r="AL48" s="1"/>
      <c r="AM48" s="1"/>
      <c r="AN48" s="1"/>
      <c r="AO48" s="1"/>
      <c r="AP48" s="1"/>
      <c r="AQ48" s="1"/>
      <c r="AR48" s="1"/>
      <c r="AS48" s="1"/>
      <c r="AT48" s="13"/>
    </row>
    <row r="49" spans="1:46" ht="20.25" customHeight="1" x14ac:dyDescent="0.45">
      <c r="A49" s="1"/>
      <c r="B49" s="1"/>
      <c r="C49" s="1"/>
      <c r="D49" s="206"/>
      <c r="E49" s="206"/>
      <c r="F49" s="206" t="s">
        <v>80</v>
      </c>
      <c r="G49" s="206"/>
      <c r="H49" s="206" t="s">
        <v>81</v>
      </c>
      <c r="I49" s="206"/>
      <c r="J49" s="1"/>
      <c r="K49" s="206" t="s">
        <v>80</v>
      </c>
      <c r="L49" s="206"/>
      <c r="M49" s="206" t="s">
        <v>81</v>
      </c>
      <c r="N49" s="206"/>
      <c r="P49" s="38" t="s">
        <v>89</v>
      </c>
      <c r="Q49" s="38"/>
      <c r="R49" s="111"/>
      <c r="S49" s="110"/>
      <c r="T49" s="1"/>
      <c r="AA49" s="13"/>
      <c r="AB49" s="1"/>
      <c r="AC49" s="1"/>
      <c r="AD49" s="1"/>
      <c r="AE49" s="1"/>
      <c r="AF49" s="1"/>
      <c r="AG49" s="1"/>
      <c r="AH49" s="1"/>
      <c r="AI49" s="1"/>
      <c r="AJ49" s="1"/>
      <c r="AK49" s="1"/>
      <c r="AL49" s="1"/>
      <c r="AM49" s="1"/>
      <c r="AN49" s="1"/>
      <c r="AO49" s="1"/>
      <c r="AP49" s="1"/>
      <c r="AQ49" s="1"/>
      <c r="AR49" s="1"/>
      <c r="AS49" s="1"/>
      <c r="AT49" s="13"/>
    </row>
    <row r="50" spans="1:46" ht="20.25" customHeight="1" x14ac:dyDescent="0.45">
      <c r="C50" s="1"/>
      <c r="D50" s="201" t="s">
        <v>3</v>
      </c>
      <c r="E50" s="201"/>
      <c r="F50" s="207">
        <f>SUMIFS($AX$16:$AY$43,$C$16:$D$43,"介護支援専門員",$E$16:$F$43,"A")</f>
        <v>0</v>
      </c>
      <c r="G50" s="207"/>
      <c r="H50" s="208">
        <f>SUMIFS($AZ$16:$BA$43,$C$16:$D$43,"介護支援専門員",$E$16:$F$43,"A")</f>
        <v>0</v>
      </c>
      <c r="I50" s="208"/>
      <c r="J50" s="1"/>
      <c r="K50" s="210">
        <v>0</v>
      </c>
      <c r="L50" s="210"/>
      <c r="M50" s="211">
        <v>0</v>
      </c>
      <c r="N50" s="211"/>
      <c r="P50" s="212">
        <v>0</v>
      </c>
      <c r="Q50" s="213"/>
      <c r="R50" s="111"/>
      <c r="S50" s="110"/>
      <c r="T50" s="12"/>
      <c r="AA50" s="13"/>
      <c r="AB50" s="1"/>
      <c r="AC50" s="1"/>
      <c r="AD50" s="1"/>
      <c r="AE50" s="1"/>
      <c r="AF50" s="1"/>
      <c r="AG50" s="1"/>
      <c r="AH50" s="1"/>
      <c r="AI50" s="1"/>
      <c r="AJ50" s="1"/>
      <c r="AK50" s="1"/>
      <c r="AL50" s="1"/>
      <c r="AM50" s="1"/>
      <c r="AN50" s="1"/>
      <c r="AO50" s="1"/>
      <c r="AP50" s="1"/>
      <c r="AQ50" s="1"/>
      <c r="AR50" s="1"/>
      <c r="AS50" s="1"/>
      <c r="AT50" s="13"/>
    </row>
    <row r="51" spans="1:46" ht="20.25" customHeight="1" x14ac:dyDescent="0.45">
      <c r="C51" s="1"/>
      <c r="D51" s="201" t="s">
        <v>4</v>
      </c>
      <c r="E51" s="201"/>
      <c r="F51" s="207">
        <f>SUMIFS($AX$16:$AY$43,$C$16:$D$43,"介護支援専門員",$E$16:$F$43,"B")</f>
        <v>0</v>
      </c>
      <c r="G51" s="207"/>
      <c r="H51" s="208">
        <f>SUMIFS($AZ$16:$BA$43,$C$16:$D$43,"介護支援専門員",$E$16:$F$43,"B")</f>
        <v>0</v>
      </c>
      <c r="I51" s="208"/>
      <c r="J51" s="1"/>
      <c r="K51" s="210">
        <v>0</v>
      </c>
      <c r="L51" s="210"/>
      <c r="M51" s="211">
        <v>0</v>
      </c>
      <c r="N51" s="211"/>
      <c r="P51" s="212">
        <v>0</v>
      </c>
      <c r="Q51" s="213"/>
      <c r="R51" s="111"/>
      <c r="S51" s="110"/>
      <c r="T51" s="12"/>
      <c r="AA51" s="13"/>
      <c r="AB51" s="1"/>
      <c r="AC51" s="1"/>
      <c r="AD51" s="1"/>
      <c r="AE51" s="1"/>
      <c r="AF51" s="1"/>
      <c r="AG51" s="1"/>
      <c r="AH51" s="1"/>
      <c r="AI51" s="1"/>
      <c r="AJ51" s="1"/>
      <c r="AK51" s="1"/>
      <c r="AL51" s="1"/>
      <c r="AM51" s="1"/>
      <c r="AN51" s="1"/>
      <c r="AO51" s="1"/>
      <c r="AP51" s="1"/>
      <c r="AQ51" s="1"/>
      <c r="AR51" s="1"/>
      <c r="AS51" s="1"/>
      <c r="AT51" s="13"/>
    </row>
    <row r="52" spans="1:46" ht="20.25" customHeight="1" x14ac:dyDescent="0.45">
      <c r="C52" s="1"/>
      <c r="D52" s="201" t="s">
        <v>5</v>
      </c>
      <c r="E52" s="201"/>
      <c r="F52" s="207">
        <f>SUMIFS($AX$16:$AY$43,$C$16:$D$43,"介護支援専門員",$E$16:$F$43,"C")</f>
        <v>0</v>
      </c>
      <c r="G52" s="207"/>
      <c r="H52" s="208">
        <f>SUMIFS($AZ$16:$BA$43,$C$16:$D$43,"介護支援専門員",$E$16:$F$43,"C")</f>
        <v>0</v>
      </c>
      <c r="I52" s="208"/>
      <c r="J52" s="1"/>
      <c r="K52" s="210">
        <v>0</v>
      </c>
      <c r="L52" s="210"/>
      <c r="M52" s="296">
        <v>0</v>
      </c>
      <c r="N52" s="296"/>
      <c r="P52" s="204" t="s">
        <v>74</v>
      </c>
      <c r="Q52" s="205"/>
      <c r="R52" s="111"/>
      <c r="S52" s="110"/>
    </row>
    <row r="53" spans="1:46" ht="20.25" customHeight="1" x14ac:dyDescent="0.45">
      <c r="C53" s="1"/>
      <c r="D53" s="201" t="s">
        <v>6</v>
      </c>
      <c r="E53" s="201"/>
      <c r="F53" s="207">
        <f>SUMIFS($AX$16:$AY$43,$C$16:$D$43,"介護支援専門員",$E$16:$F$43,"D")</f>
        <v>0</v>
      </c>
      <c r="G53" s="207"/>
      <c r="H53" s="208">
        <f>SUMIFS($AZ$16:$BA$43,$C$16:$D$43,"介護支援専門員",$E$16:$F$43,"D")</f>
        <v>0</v>
      </c>
      <c r="I53" s="208"/>
      <c r="J53" s="1"/>
      <c r="K53" s="210">
        <v>0</v>
      </c>
      <c r="L53" s="210"/>
      <c r="M53" s="296">
        <v>0</v>
      </c>
      <c r="N53" s="296"/>
      <c r="P53" s="204" t="s">
        <v>74</v>
      </c>
      <c r="Q53" s="205"/>
      <c r="R53" s="111"/>
      <c r="S53" s="110"/>
    </row>
    <row r="54" spans="1:46" ht="20.25" customHeight="1" x14ac:dyDescent="0.45">
      <c r="C54" s="1"/>
      <c r="D54" s="201" t="s">
        <v>63</v>
      </c>
      <c r="E54" s="201"/>
      <c r="F54" s="207">
        <f>SUM(F50:G53)</f>
        <v>0</v>
      </c>
      <c r="G54" s="207"/>
      <c r="H54" s="208">
        <f>SUM(H50:I53)</f>
        <v>0</v>
      </c>
      <c r="I54" s="208"/>
      <c r="J54" s="1"/>
      <c r="K54" s="207">
        <f>SUM(K50:L53)</f>
        <v>0</v>
      </c>
      <c r="L54" s="207"/>
      <c r="M54" s="208">
        <f>SUM(M50:N53)</f>
        <v>0</v>
      </c>
      <c r="N54" s="208"/>
      <c r="P54" s="294">
        <f>SUM(P50:Q51)</f>
        <v>0</v>
      </c>
      <c r="Q54" s="295"/>
      <c r="R54" s="111"/>
      <c r="S54" s="110"/>
    </row>
    <row r="55" spans="1:46" ht="20.25" customHeight="1" x14ac:dyDescent="0.45">
      <c r="C55" s="112"/>
      <c r="D55" s="113"/>
      <c r="E55" s="113"/>
      <c r="F55" s="113"/>
      <c r="G55" s="113"/>
      <c r="H55" s="114"/>
      <c r="I55" s="114"/>
      <c r="J55" s="114"/>
      <c r="K55" s="115"/>
      <c r="L55" s="115"/>
      <c r="M55" s="115"/>
      <c r="N55" s="108"/>
      <c r="O55" s="109"/>
      <c r="P55" s="110"/>
      <c r="Q55" s="110"/>
      <c r="R55" s="110"/>
      <c r="S55" s="110"/>
    </row>
    <row r="56" spans="1:46" ht="20.25" customHeight="1" x14ac:dyDescent="0.45">
      <c r="C56" s="112"/>
      <c r="D56" s="2" t="s">
        <v>90</v>
      </c>
      <c r="E56" s="1"/>
      <c r="F56" s="1"/>
      <c r="G56" s="1"/>
      <c r="H56" s="1"/>
      <c r="I56" s="1"/>
      <c r="J56" s="1"/>
      <c r="K56" s="1"/>
      <c r="L56" s="1"/>
      <c r="M56" s="39"/>
      <c r="N56" s="39"/>
      <c r="O56" s="1"/>
      <c r="P56" s="1"/>
      <c r="Q56" s="1"/>
      <c r="R56" s="110"/>
      <c r="S56" s="110"/>
      <c r="U56" s="1" t="s">
        <v>146</v>
      </c>
      <c r="V56" s="1"/>
      <c r="W56" s="1"/>
      <c r="X56" s="1"/>
      <c r="Y56" s="1"/>
      <c r="Z56" s="1"/>
    </row>
    <row r="57" spans="1:46" ht="20.25" customHeight="1" x14ac:dyDescent="0.45">
      <c r="C57" s="112"/>
      <c r="D57" s="1" t="s">
        <v>83</v>
      </c>
      <c r="E57" s="1"/>
      <c r="F57" s="1"/>
      <c r="G57" s="1"/>
      <c r="H57" s="1"/>
      <c r="I57" s="1" t="s">
        <v>85</v>
      </c>
      <c r="J57" s="1"/>
      <c r="K57" s="1"/>
      <c r="L57" s="1"/>
      <c r="M57" s="2"/>
      <c r="N57" s="1"/>
      <c r="O57" s="1"/>
      <c r="P57" s="1"/>
      <c r="Q57" s="1"/>
      <c r="R57" s="110"/>
      <c r="S57" s="110"/>
      <c r="U57" s="201" t="s">
        <v>7</v>
      </c>
      <c r="V57" s="201"/>
      <c r="W57" s="201" t="s">
        <v>8</v>
      </c>
      <c r="X57" s="201"/>
      <c r="Y57" s="201"/>
      <c r="Z57" s="201"/>
    </row>
    <row r="58" spans="1:46" ht="20.25" customHeight="1" x14ac:dyDescent="0.45">
      <c r="C58" s="112"/>
      <c r="D58" s="1" t="s">
        <v>84</v>
      </c>
      <c r="E58" s="1"/>
      <c r="F58" s="1"/>
      <c r="G58" s="1"/>
      <c r="H58" s="1"/>
      <c r="I58" s="1" t="s">
        <v>86</v>
      </c>
      <c r="J58" s="1"/>
      <c r="K58" s="1"/>
      <c r="L58" s="1"/>
      <c r="M58" s="2"/>
      <c r="N58" s="1" t="s">
        <v>87</v>
      </c>
      <c r="O58" s="1"/>
      <c r="P58" s="1"/>
      <c r="Q58" s="1"/>
      <c r="R58" s="110"/>
      <c r="S58" s="110"/>
      <c r="U58" s="201" t="s">
        <v>3</v>
      </c>
      <c r="V58" s="201"/>
      <c r="W58" s="201" t="s">
        <v>107</v>
      </c>
      <c r="X58" s="201"/>
      <c r="Y58" s="201"/>
      <c r="Z58" s="201"/>
    </row>
    <row r="59" spans="1:46" ht="20.25" customHeight="1" x14ac:dyDescent="0.45">
      <c r="C59" s="111"/>
      <c r="D59" s="299">
        <f>M54</f>
        <v>0</v>
      </c>
      <c r="E59" s="201"/>
      <c r="F59" s="201"/>
      <c r="G59" s="201"/>
      <c r="H59" s="107" t="s">
        <v>64</v>
      </c>
      <c r="I59" s="201">
        <f>$AW$5</f>
        <v>40</v>
      </c>
      <c r="J59" s="201"/>
      <c r="K59" s="201"/>
      <c r="L59" s="201"/>
      <c r="M59" s="107" t="s">
        <v>65</v>
      </c>
      <c r="N59" s="297">
        <f>ROUNDDOWN(D59/I59,1)</f>
        <v>0</v>
      </c>
      <c r="O59" s="297"/>
      <c r="P59" s="297"/>
      <c r="Q59" s="297"/>
      <c r="R59" s="111"/>
      <c r="S59" s="111"/>
      <c r="U59" s="201" t="s">
        <v>4</v>
      </c>
      <c r="V59" s="201"/>
      <c r="W59" s="201" t="s">
        <v>108</v>
      </c>
      <c r="X59" s="201"/>
      <c r="Y59" s="201"/>
      <c r="Z59" s="201"/>
    </row>
    <row r="60" spans="1:46" ht="20.25" customHeight="1" x14ac:dyDescent="0.45">
      <c r="C60" s="111"/>
      <c r="D60" s="1"/>
      <c r="E60" s="1"/>
      <c r="F60" s="1"/>
      <c r="G60" s="1"/>
      <c r="H60" s="1"/>
      <c r="I60" s="1"/>
      <c r="J60" s="1"/>
      <c r="K60" s="1"/>
      <c r="L60" s="1"/>
      <c r="M60" s="2"/>
      <c r="N60" s="1" t="s">
        <v>147</v>
      </c>
      <c r="O60" s="1"/>
      <c r="P60" s="1"/>
      <c r="Q60" s="1"/>
      <c r="R60" s="111"/>
      <c r="S60" s="111"/>
      <c r="U60" s="201" t="s">
        <v>5</v>
      </c>
      <c r="V60" s="201"/>
      <c r="W60" s="201" t="s">
        <v>109</v>
      </c>
      <c r="X60" s="201"/>
      <c r="Y60" s="201"/>
      <c r="Z60" s="201"/>
    </row>
    <row r="61" spans="1:46" ht="20.25" customHeight="1" x14ac:dyDescent="0.45">
      <c r="C61" s="111"/>
      <c r="D61" s="1" t="s">
        <v>166</v>
      </c>
      <c r="E61" s="1"/>
      <c r="F61" s="1"/>
      <c r="G61" s="1"/>
      <c r="H61" s="1"/>
      <c r="I61" s="1"/>
      <c r="J61" s="1"/>
      <c r="K61" s="1"/>
      <c r="L61" s="1"/>
      <c r="M61" s="2"/>
      <c r="N61" s="1"/>
      <c r="O61" s="1"/>
      <c r="P61" s="1"/>
      <c r="Q61" s="1"/>
      <c r="R61" s="111"/>
      <c r="S61" s="111"/>
      <c r="U61" s="201" t="s">
        <v>6</v>
      </c>
      <c r="V61" s="201"/>
      <c r="W61" s="201" t="s">
        <v>145</v>
      </c>
      <c r="X61" s="201"/>
      <c r="Y61" s="201"/>
      <c r="Z61" s="201"/>
    </row>
    <row r="62" spans="1:46" ht="20.25" customHeight="1" x14ac:dyDescent="0.45">
      <c r="C62" s="111"/>
      <c r="D62" s="1" t="s">
        <v>92</v>
      </c>
      <c r="E62" s="1"/>
      <c r="F62" s="1"/>
      <c r="G62" s="1"/>
      <c r="H62" s="1"/>
      <c r="I62" s="1"/>
      <c r="J62" s="1"/>
      <c r="K62" s="1"/>
      <c r="L62" s="1"/>
      <c r="M62" s="2"/>
      <c r="N62" s="209"/>
      <c r="O62" s="209"/>
      <c r="P62" s="209"/>
      <c r="Q62" s="209"/>
      <c r="R62" s="111"/>
      <c r="S62" s="111"/>
    </row>
    <row r="63" spans="1:46" ht="20.25" customHeight="1" x14ac:dyDescent="0.45">
      <c r="C63" s="111"/>
      <c r="D63" s="10" t="s">
        <v>88</v>
      </c>
      <c r="I63" s="1" t="s">
        <v>91</v>
      </c>
      <c r="N63" s="206" t="s">
        <v>63</v>
      </c>
      <c r="O63" s="206"/>
      <c r="P63" s="206"/>
      <c r="Q63" s="206"/>
      <c r="R63" s="111"/>
      <c r="S63" s="117" t="s">
        <v>181</v>
      </c>
      <c r="T63" s="118"/>
      <c r="U63" s="118"/>
      <c r="V63" s="118"/>
    </row>
    <row r="64" spans="1:46" ht="20.25" customHeight="1" x14ac:dyDescent="0.45">
      <c r="C64" s="111"/>
      <c r="D64" s="201">
        <f>P54</f>
        <v>0</v>
      </c>
      <c r="E64" s="201"/>
      <c r="F64" s="201"/>
      <c r="G64" s="201"/>
      <c r="H64" s="107" t="s">
        <v>171</v>
      </c>
      <c r="I64" s="297">
        <f>N59</f>
        <v>0</v>
      </c>
      <c r="J64" s="297"/>
      <c r="K64" s="297"/>
      <c r="L64" s="297"/>
      <c r="M64" s="107" t="s">
        <v>65</v>
      </c>
      <c r="N64" s="298">
        <f>ROUNDDOWN(D64+I64,1)</f>
        <v>0</v>
      </c>
      <c r="O64" s="298"/>
      <c r="P64" s="298"/>
      <c r="Q64" s="298"/>
      <c r="R64" s="111"/>
      <c r="S64" s="300" t="str">
        <f>IF(BA9="","",ROUNDUP(BA9/35,0))</f>
        <v/>
      </c>
      <c r="T64" s="300"/>
      <c r="U64" s="300"/>
      <c r="V64" s="300"/>
    </row>
    <row r="65" spans="3:34" ht="20.25" customHeight="1" x14ac:dyDescent="0.45">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row>
  </sheetData>
  <sheetProtection sheet="1" objects="1" scenarios="1" insertRows="0"/>
  <mergeCells count="234">
    <mergeCell ref="W61:Z61"/>
    <mergeCell ref="N63:Q63"/>
    <mergeCell ref="D64:G64"/>
    <mergeCell ref="I64:L64"/>
    <mergeCell ref="N64:Q64"/>
    <mergeCell ref="U57:V57"/>
    <mergeCell ref="U61:V61"/>
    <mergeCell ref="D59:G59"/>
    <mergeCell ref="I59:L59"/>
    <mergeCell ref="N59:Q59"/>
    <mergeCell ref="N62:Q62"/>
    <mergeCell ref="S64:V64"/>
    <mergeCell ref="D51:E51"/>
    <mergeCell ref="K51:L51"/>
    <mergeCell ref="M51:N51"/>
    <mergeCell ref="P51:Q51"/>
    <mergeCell ref="K48:N48"/>
    <mergeCell ref="K49:L49"/>
    <mergeCell ref="M49:N49"/>
    <mergeCell ref="D54:E54"/>
    <mergeCell ref="H54:I54"/>
    <mergeCell ref="K54:L54"/>
    <mergeCell ref="M54:N54"/>
    <mergeCell ref="P54:Q54"/>
    <mergeCell ref="F54:G54"/>
    <mergeCell ref="D52:E52"/>
    <mergeCell ref="K52:L52"/>
    <mergeCell ref="M52:N52"/>
    <mergeCell ref="D53:E53"/>
    <mergeCell ref="F53:G53"/>
    <mergeCell ref="H53:I53"/>
    <mergeCell ref="K53:L53"/>
    <mergeCell ref="M53:N53"/>
    <mergeCell ref="P53:Q53"/>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4:BG44"/>
    <mergeCell ref="AX44:AY44"/>
    <mergeCell ref="AZ44:BA44"/>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X2:Y2"/>
    <mergeCell ref="BB11:BG15"/>
    <mergeCell ref="AS5:AT5"/>
    <mergeCell ref="AW5:AX5"/>
    <mergeCell ref="BA5:BB5"/>
    <mergeCell ref="P24:R24"/>
    <mergeCell ref="BB28:BG29"/>
    <mergeCell ref="BB30:BG31"/>
    <mergeCell ref="BB32:BG33"/>
    <mergeCell ref="P28:R28"/>
    <mergeCell ref="P29:R29"/>
    <mergeCell ref="P30:R30"/>
    <mergeCell ref="P31:R31"/>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D48:E49"/>
    <mergeCell ref="F48:I48"/>
    <mergeCell ref="D50:E50"/>
    <mergeCell ref="K50:L50"/>
    <mergeCell ref="M50:N50"/>
    <mergeCell ref="P50:Q50"/>
    <mergeCell ref="AZ28:BA29"/>
    <mergeCell ref="AZ30:BA31"/>
    <mergeCell ref="AZ32:BA33"/>
    <mergeCell ref="AZ34:BA35"/>
    <mergeCell ref="AX42:AY43"/>
    <mergeCell ref="AZ42:BA43"/>
    <mergeCell ref="AX38:AY39"/>
    <mergeCell ref="AZ38:BA39"/>
    <mergeCell ref="L28:O29"/>
    <mergeCell ref="G34:K35"/>
    <mergeCell ref="L30:O31"/>
    <mergeCell ref="L32:O33"/>
    <mergeCell ref="E34:F35"/>
    <mergeCell ref="L42:O43"/>
    <mergeCell ref="U58:V58"/>
    <mergeCell ref="U59:V59"/>
    <mergeCell ref="U60:V60"/>
    <mergeCell ref="S44:AW44"/>
    <mergeCell ref="P52:Q52"/>
    <mergeCell ref="F49:G49"/>
    <mergeCell ref="H49:I49"/>
    <mergeCell ref="F50:G50"/>
    <mergeCell ref="H50:I50"/>
    <mergeCell ref="F51:G51"/>
    <mergeCell ref="H51:I51"/>
    <mergeCell ref="F52:G52"/>
    <mergeCell ref="H52:I52"/>
    <mergeCell ref="W57:Z57"/>
    <mergeCell ref="W58:Z58"/>
    <mergeCell ref="W59:Z59"/>
    <mergeCell ref="W60:Z60"/>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C32:D33"/>
    <mergeCell ref="E32:F33"/>
    <mergeCell ref="P35:R35"/>
    <mergeCell ref="P32:R32"/>
    <mergeCell ref="P33:R33"/>
    <mergeCell ref="AX34:AY35"/>
    <mergeCell ref="BB34:BG35"/>
    <mergeCell ref="BB24:BG25"/>
    <mergeCell ref="BB26:BG27"/>
    <mergeCell ref="AZ24:BA25"/>
    <mergeCell ref="AZ26:BA27"/>
    <mergeCell ref="S6:T6"/>
    <mergeCell ref="S7:T7"/>
    <mergeCell ref="G11:K15"/>
    <mergeCell ref="AX24:AY25"/>
    <mergeCell ref="AX26:AY27"/>
    <mergeCell ref="AX28:AY29"/>
    <mergeCell ref="AX30:AY31"/>
    <mergeCell ref="AX32:AY33"/>
    <mergeCell ref="P34:R34"/>
    <mergeCell ref="L34:O35"/>
    <mergeCell ref="Z12:AF12"/>
    <mergeCell ref="AG12:AM12"/>
    <mergeCell ref="S11:AW11"/>
  </mergeCells>
  <phoneticPr fontId="1"/>
  <conditionalFormatting sqref="P46:AH46 S49:S52 P49:Q49 S54 P54 P51:P52 P55:S56 P47:S47">
    <cfRule type="expression" dxfId="17" priority="11">
      <formula>OR(#REF!=$B45,#REF!=$B45)</formula>
    </cfRule>
  </conditionalFormatting>
  <conditionalFormatting sqref="P58:S58">
    <cfRule type="expression" dxfId="16" priority="12">
      <formula>OR(#REF!=$B45,#REF!=$B45)</formula>
    </cfRule>
  </conditionalFormatting>
  <conditionalFormatting sqref="S53 P53">
    <cfRule type="expression" dxfId="15" priority="13">
      <formula>OR(#REF!=$B45,#REF!=$B45)</formula>
    </cfRule>
  </conditionalFormatting>
  <conditionalFormatting sqref="S48 P48:Q48 P57:S57">
    <cfRule type="expression" dxfId="14" priority="14">
      <formula>OR(#REF!=$B46,#REF!=$B46)</formula>
    </cfRule>
  </conditionalFormatting>
  <conditionalFormatting sqref="U57:Z59">
    <cfRule type="expression" dxfId="13" priority="3">
      <formula>OR(#REF!=$B47,#REF!=$B47)</formula>
    </cfRule>
  </conditionalFormatting>
  <conditionalFormatting sqref="U61:Z61">
    <cfRule type="expression" dxfId="12" priority="4">
      <formula>OR(#REF!=#REF!,#REF!=#REF!)</formula>
    </cfRule>
  </conditionalFormatting>
  <conditionalFormatting sqref="U56:Z56">
    <cfRule type="expression" dxfId="11" priority="5">
      <formula>OR(#REF!=#REF!,#REF!=#REF!)</formula>
    </cfRule>
  </conditionalFormatting>
  <conditionalFormatting sqref="U60:Z60">
    <cfRule type="expression" dxfId="10" priority="6">
      <formula>OR(#REF!=$B49,#REF!=$B49)</formula>
    </cfRule>
  </conditionalFormatting>
  <conditionalFormatting sqref="P50">
    <cfRule type="expression" dxfId="9" priority="1">
      <formula>OR(#REF!=$B49,#REF!=$B49)</formula>
    </cfRule>
  </conditionalFormatting>
  <dataValidations count="6">
    <dataValidation type="list" allowBlank="1" showInputMessage="1" showErrorMessage="1" sqref="E18 E20 E22 E24 E26 E28 E30 E32 E34 E16:F17 E42 E40 E38 E36" xr:uid="{00000000-0002-0000-0200-000000000000}">
      <formula1>"A, B, C, D"</formula1>
    </dataValidation>
    <dataValidation type="list" allowBlank="1" showInputMessage="1" showErrorMessage="1" sqref="C16 C18 C20 C22 C24 C26 C28 C30 C32 C34 C42 C40 C38 C36" xr:uid="{00000000-0002-0000-0200-000001000000}">
      <formula1>職種</formula1>
    </dataValidation>
    <dataValidation type="list" allowBlank="1" showInputMessage="1" showErrorMessage="1" sqref="B6:I7" xr:uid="{00000000-0002-0000-0200-000002000000}">
      <formula1>"○,－"</formula1>
    </dataValidation>
    <dataValidation type="list" allowBlank="1" showInputMessage="1" showErrorMessage="1" sqref="BC3:BF3" xr:uid="{00000000-0002-0000-0200-000003000000}">
      <formula1>"計画,実績"</formula1>
    </dataValidation>
    <dataValidation type="decimal" allowBlank="1" showInputMessage="1" showErrorMessage="1" error="入力可能範囲　32～40" sqref="AW5:AX5" xr:uid="{00000000-0002-0000-0200-000004000000}">
      <formula1>32</formula1>
      <formula2>40</formula2>
    </dataValidation>
    <dataValidation type="list" errorStyle="warning" allowBlank="1" showInputMessage="1" showErrorMessage="1" error="リストにない場合のみ、入力してください。" sqref="G16:K43" xr:uid="{00000000-0002-0000-0200-000005000000}">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プルダウン・リスト!$C$4:$C$8</xm:f>
          </x14:formula1>
          <xm:sqref>AP1:BD1</xm:sqref>
        </x14:dataValidation>
        <x14:dataValidation type="list" allowBlank="1" showInputMessage="1" showErrorMessage="1" xr:uid="{00000000-0002-0000-0200-000007000000}">
          <x14:formula1>
            <xm:f>'シフト記号表（勤務時間帯）'!$C$4:$C$35</xm:f>
          </x14:formula1>
          <xm:sqref>S16:AW16 S18:AW18 S20:AW20 S22:AW22 S24:AW24 S26:AW26 S28:AW28 S30:AW30 S32:AW32 S34:AW34 S36:AW36 S38:AW38 S40:AW40 S42:AW42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H65"/>
  <sheetViews>
    <sheetView showGridLines="0" tabSelected="1" view="pageBreakPreview" zoomScale="75" zoomScaleNormal="55" zoomScaleSheetLayoutView="75" workbookViewId="0">
      <selection activeCell="B46" sqref="B46:B47"/>
    </sheetView>
  </sheetViews>
  <sheetFormatPr defaultColWidth="4.5" defaultRowHeight="20.25" customHeight="1" x14ac:dyDescent="0.45"/>
  <cols>
    <col min="1" max="1" width="1.3984375" style="10" customWidth="1"/>
    <col min="2" max="59" width="5.59765625" style="10" customWidth="1"/>
    <col min="60" max="16384" width="4.5" style="10"/>
  </cols>
  <sheetData>
    <row r="1" spans="2:60" s="15" customFormat="1" ht="20.25" customHeight="1" x14ac:dyDescent="0.45">
      <c r="C1" s="3" t="s">
        <v>15</v>
      </c>
      <c r="D1" s="3"/>
      <c r="G1" s="6" t="s">
        <v>16</v>
      </c>
      <c r="J1" s="3"/>
      <c r="K1" s="3"/>
      <c r="L1" s="3"/>
      <c r="M1" s="3"/>
      <c r="AN1" s="8" t="s">
        <v>19</v>
      </c>
      <c r="AO1" s="8" t="s">
        <v>17</v>
      </c>
      <c r="AP1" s="214" t="s">
        <v>172</v>
      </c>
      <c r="AQ1" s="215"/>
      <c r="AR1" s="215"/>
      <c r="AS1" s="215"/>
      <c r="AT1" s="215"/>
      <c r="AU1" s="215"/>
      <c r="AV1" s="215"/>
      <c r="AW1" s="215"/>
      <c r="AX1" s="215"/>
      <c r="AY1" s="215"/>
      <c r="AZ1" s="215"/>
      <c r="BA1" s="215"/>
      <c r="BB1" s="215"/>
      <c r="BC1" s="215"/>
      <c r="BD1" s="215"/>
      <c r="BE1" s="14" t="s">
        <v>0</v>
      </c>
    </row>
    <row r="2" spans="2:60" s="7" customFormat="1" ht="20.25" customHeight="1" x14ac:dyDescent="0.45">
      <c r="D2" s="6"/>
      <c r="H2" s="6"/>
      <c r="I2" s="8"/>
      <c r="J2" s="8"/>
      <c r="K2" s="8"/>
      <c r="L2" s="8"/>
      <c r="M2" s="8"/>
      <c r="W2" s="18" t="s">
        <v>20</v>
      </c>
      <c r="X2" s="217">
        <v>5</v>
      </c>
      <c r="Y2" s="217"/>
      <c r="Z2" s="18" t="s">
        <v>17</v>
      </c>
      <c r="AA2" s="216">
        <f>IF(X2=0,"",YEAR(DATE(2018+X2,1,1)))</f>
        <v>2023</v>
      </c>
      <c r="AB2" s="216"/>
      <c r="AC2" s="19" t="s">
        <v>21</v>
      </c>
      <c r="AD2" s="19" t="s">
        <v>22</v>
      </c>
      <c r="AE2" s="217">
        <v>4</v>
      </c>
      <c r="AF2" s="217"/>
      <c r="AG2" s="19" t="s">
        <v>23</v>
      </c>
      <c r="AM2" s="14"/>
      <c r="AN2" s="8" t="s">
        <v>18</v>
      </c>
      <c r="AO2" s="8" t="s">
        <v>17</v>
      </c>
      <c r="AP2" s="241"/>
      <c r="AQ2" s="241"/>
      <c r="AR2" s="241"/>
      <c r="AS2" s="241"/>
      <c r="AT2" s="241"/>
      <c r="AU2" s="241"/>
      <c r="AV2" s="241"/>
      <c r="AW2" s="241"/>
      <c r="AX2" s="241"/>
      <c r="AY2" s="241"/>
      <c r="AZ2" s="241"/>
      <c r="BA2" s="241"/>
      <c r="BB2" s="241"/>
      <c r="BC2" s="241"/>
      <c r="BD2" s="241"/>
      <c r="BE2" s="14" t="s">
        <v>0</v>
      </c>
      <c r="BF2" s="8"/>
      <c r="BG2" s="8"/>
      <c r="BH2" s="8"/>
    </row>
    <row r="3" spans="2:60" s="7" customFormat="1" ht="20.25" customHeight="1" x14ac:dyDescent="0.45">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52" t="s">
        <v>119</v>
      </c>
      <c r="BD3" s="253"/>
      <c r="BE3" s="253"/>
      <c r="BF3" s="253"/>
      <c r="BG3" s="8"/>
      <c r="BH3" s="8"/>
    </row>
    <row r="4" spans="2:60" s="7" customFormat="1" ht="20.25" customHeight="1" x14ac:dyDescent="0.45">
      <c r="B4" s="276" t="s">
        <v>149</v>
      </c>
      <c r="C4" s="277"/>
      <c r="D4" s="277"/>
      <c r="E4" s="277"/>
      <c r="F4" s="277"/>
      <c r="G4" s="277"/>
      <c r="H4" s="277"/>
      <c r="I4" s="278"/>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5">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252">
        <v>8</v>
      </c>
      <c r="AT5" s="253"/>
      <c r="AU5" s="67" t="s">
        <v>57</v>
      </c>
      <c r="AV5" s="66"/>
      <c r="AW5" s="252">
        <v>40</v>
      </c>
      <c r="AX5" s="253"/>
      <c r="AY5" s="67" t="s">
        <v>58</v>
      </c>
      <c r="AZ5" s="66"/>
      <c r="BA5" s="252">
        <v>160</v>
      </c>
      <c r="BB5" s="253"/>
      <c r="BC5" s="67" t="s">
        <v>59</v>
      </c>
      <c r="BD5" s="66"/>
      <c r="BE5" s="26"/>
      <c r="BF5" s="8"/>
      <c r="BG5" s="8"/>
      <c r="BH5" s="8"/>
    </row>
    <row r="6" spans="2:60" s="7" customFormat="1" ht="20.25" customHeight="1" x14ac:dyDescent="0.45">
      <c r="B6" s="127" t="s">
        <v>101</v>
      </c>
      <c r="C6" s="127" t="s">
        <v>101</v>
      </c>
      <c r="D6" s="127" t="s">
        <v>101</v>
      </c>
      <c r="E6" s="127" t="s">
        <v>101</v>
      </c>
      <c r="F6" s="127" t="s">
        <v>101</v>
      </c>
      <c r="G6" s="127" t="s">
        <v>102</v>
      </c>
      <c r="H6" s="127" t="s">
        <v>102</v>
      </c>
      <c r="I6" s="127" t="s">
        <v>102</v>
      </c>
      <c r="J6" s="64" t="s">
        <v>66</v>
      </c>
      <c r="K6" s="279">
        <v>0.375</v>
      </c>
      <c r="L6" s="279"/>
      <c r="M6" s="279"/>
      <c r="N6" s="64" t="s">
        <v>50</v>
      </c>
      <c r="O6" s="279">
        <v>0.75</v>
      </c>
      <c r="P6" s="279"/>
      <c r="Q6" s="279"/>
      <c r="R6" s="60" t="s">
        <v>103</v>
      </c>
      <c r="S6" s="150">
        <f>(O6-K6)*24</f>
        <v>9</v>
      </c>
      <c r="T6" s="150"/>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5">
      <c r="B7" s="128" t="s">
        <v>102</v>
      </c>
      <c r="C7" s="128" t="s">
        <v>102</v>
      </c>
      <c r="D7" s="128" t="s">
        <v>102</v>
      </c>
      <c r="E7" s="128" t="s">
        <v>102</v>
      </c>
      <c r="F7" s="128" t="s">
        <v>102</v>
      </c>
      <c r="G7" s="128" t="s">
        <v>102</v>
      </c>
      <c r="H7" s="128" t="s">
        <v>102</v>
      </c>
      <c r="I7" s="128" t="s">
        <v>102</v>
      </c>
      <c r="J7" s="64" t="s">
        <v>66</v>
      </c>
      <c r="K7" s="279"/>
      <c r="L7" s="279"/>
      <c r="M7" s="279"/>
      <c r="N7" s="64" t="s">
        <v>50</v>
      </c>
      <c r="O7" s="279"/>
      <c r="P7" s="279"/>
      <c r="Q7" s="279"/>
      <c r="R7" s="60" t="s">
        <v>103</v>
      </c>
      <c r="S7" s="150">
        <f>(O7-K7)*24</f>
        <v>0</v>
      </c>
      <c r="T7" s="150"/>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254">
        <f>DAY(EOMONTH(DATE(AA2,AE2,1),0))</f>
        <v>30</v>
      </c>
      <c r="BB7" s="254"/>
      <c r="BC7" s="67" t="s">
        <v>61</v>
      </c>
      <c r="BD7" s="71"/>
      <c r="BE7" s="14"/>
      <c r="BF7" s="8"/>
      <c r="BG7" s="8"/>
      <c r="BH7" s="8"/>
    </row>
    <row r="8" spans="2:60" s="7" customFormat="1" ht="20.25" customHeight="1" x14ac:dyDescent="0.45">
      <c r="B8" s="280" t="s">
        <v>161</v>
      </c>
      <c r="C8" s="281"/>
      <c r="D8" s="281"/>
      <c r="E8" s="281"/>
      <c r="F8" s="281"/>
      <c r="G8" s="281"/>
      <c r="H8" s="281"/>
      <c r="I8" s="281"/>
      <c r="J8" s="281"/>
      <c r="K8" s="282"/>
      <c r="L8" s="282"/>
      <c r="M8" s="282"/>
      <c r="N8" s="281"/>
      <c r="O8" s="282"/>
      <c r="P8" s="282"/>
      <c r="Q8" s="282"/>
      <c r="R8" s="281"/>
      <c r="S8" s="282"/>
      <c r="T8" s="282"/>
      <c r="U8" s="28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5">
      <c r="B9" s="284" t="s">
        <v>162</v>
      </c>
      <c r="C9" s="285"/>
      <c r="D9" s="285"/>
      <c r="E9" s="285"/>
      <c r="F9" s="285"/>
      <c r="G9" s="285"/>
      <c r="H9" s="285"/>
      <c r="I9" s="285"/>
      <c r="J9" s="285"/>
      <c r="K9" s="285"/>
      <c r="L9" s="285"/>
      <c r="M9" s="285"/>
      <c r="N9" s="285"/>
      <c r="O9" s="285"/>
      <c r="P9" s="285"/>
      <c r="Q9" s="285"/>
      <c r="R9" s="285"/>
      <c r="S9" s="285"/>
      <c r="T9" s="285"/>
      <c r="U9" s="28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1">
        <v>100</v>
      </c>
      <c r="BB9" s="302"/>
      <c r="BC9" s="67" t="s">
        <v>178</v>
      </c>
      <c r="BD9" s="71"/>
      <c r="BE9" s="14"/>
      <c r="BF9" s="8"/>
      <c r="BG9" s="8"/>
      <c r="BH9" s="8"/>
    </row>
    <row r="10" spans="2:60" ht="20.25" customHeight="1" thickBot="1" x14ac:dyDescent="0.5">
      <c r="C10" s="9"/>
      <c r="D10" s="9"/>
      <c r="G10" s="1"/>
      <c r="V10" s="9"/>
      <c r="AM10" s="9"/>
      <c r="BF10" s="11"/>
      <c r="BG10" s="11"/>
      <c r="BH10" s="11"/>
    </row>
    <row r="11" spans="2:60" ht="20.25" customHeight="1" thickBot="1" x14ac:dyDescent="0.5">
      <c r="B11" s="287" t="s">
        <v>62</v>
      </c>
      <c r="C11" s="152" t="s">
        <v>130</v>
      </c>
      <c r="D11" s="153"/>
      <c r="E11" s="151" t="s">
        <v>131</v>
      </c>
      <c r="F11" s="153"/>
      <c r="G11" s="151" t="s">
        <v>132</v>
      </c>
      <c r="H11" s="152"/>
      <c r="I11" s="152"/>
      <c r="J11" s="152"/>
      <c r="K11" s="153"/>
      <c r="L11" s="151" t="s">
        <v>133</v>
      </c>
      <c r="M11" s="152"/>
      <c r="N11" s="152"/>
      <c r="O11" s="291"/>
      <c r="P11" s="104"/>
      <c r="Q11" s="104"/>
      <c r="R11" s="104"/>
      <c r="S11" s="239" t="s">
        <v>134</v>
      </c>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2" t="str">
        <f>IF(BC3="計画","(9)1～4週目の勤務時間数合計","(9)1か月の勤務時間数合計")</f>
        <v>(9)1～4週目の勤務時間数合計</v>
      </c>
      <c r="AY11" s="243"/>
      <c r="AZ11" s="242" t="s">
        <v>135</v>
      </c>
      <c r="BA11" s="243"/>
      <c r="BB11" s="260" t="s">
        <v>158</v>
      </c>
      <c r="BC11" s="260"/>
      <c r="BD11" s="260"/>
      <c r="BE11" s="260"/>
      <c r="BF11" s="260"/>
      <c r="BG11" s="260"/>
    </row>
    <row r="12" spans="2:60" ht="20.25" customHeight="1" thickBot="1" x14ac:dyDescent="0.5">
      <c r="B12" s="288"/>
      <c r="C12" s="155"/>
      <c r="D12" s="156"/>
      <c r="E12" s="154"/>
      <c r="F12" s="156"/>
      <c r="G12" s="154"/>
      <c r="H12" s="155"/>
      <c r="I12" s="155"/>
      <c r="J12" s="155"/>
      <c r="K12" s="156"/>
      <c r="L12" s="154"/>
      <c r="M12" s="155"/>
      <c r="N12" s="155"/>
      <c r="O12" s="292"/>
      <c r="P12" s="101"/>
      <c r="Q12" s="101"/>
      <c r="R12" s="101"/>
      <c r="S12" s="236" t="s">
        <v>10</v>
      </c>
      <c r="T12" s="237"/>
      <c r="U12" s="237"/>
      <c r="V12" s="237"/>
      <c r="W12" s="237"/>
      <c r="X12" s="237"/>
      <c r="Y12" s="238"/>
      <c r="Z12" s="236" t="s">
        <v>11</v>
      </c>
      <c r="AA12" s="237"/>
      <c r="AB12" s="237"/>
      <c r="AC12" s="237"/>
      <c r="AD12" s="237"/>
      <c r="AE12" s="237"/>
      <c r="AF12" s="238"/>
      <c r="AG12" s="236" t="s">
        <v>12</v>
      </c>
      <c r="AH12" s="237"/>
      <c r="AI12" s="237"/>
      <c r="AJ12" s="237"/>
      <c r="AK12" s="237"/>
      <c r="AL12" s="237"/>
      <c r="AM12" s="238"/>
      <c r="AN12" s="236" t="s">
        <v>13</v>
      </c>
      <c r="AO12" s="237"/>
      <c r="AP12" s="237"/>
      <c r="AQ12" s="237"/>
      <c r="AR12" s="237"/>
      <c r="AS12" s="237"/>
      <c r="AT12" s="238"/>
      <c r="AU12" s="236" t="s">
        <v>14</v>
      </c>
      <c r="AV12" s="237"/>
      <c r="AW12" s="238"/>
      <c r="AX12" s="244"/>
      <c r="AY12" s="245"/>
      <c r="AZ12" s="244"/>
      <c r="BA12" s="245"/>
      <c r="BB12" s="260"/>
      <c r="BC12" s="260"/>
      <c r="BD12" s="260"/>
      <c r="BE12" s="260"/>
      <c r="BF12" s="260"/>
      <c r="BG12" s="260"/>
    </row>
    <row r="13" spans="2:60" ht="20.25" customHeight="1" thickBot="1" x14ac:dyDescent="0.5">
      <c r="B13" s="288"/>
      <c r="C13" s="155"/>
      <c r="D13" s="156"/>
      <c r="E13" s="154"/>
      <c r="F13" s="156"/>
      <c r="G13" s="154"/>
      <c r="H13" s="155"/>
      <c r="I13" s="155"/>
      <c r="J13" s="155"/>
      <c r="K13" s="156"/>
      <c r="L13" s="154"/>
      <c r="M13" s="155"/>
      <c r="N13" s="155"/>
      <c r="O13" s="292"/>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244"/>
      <c r="AY13" s="245"/>
      <c r="AZ13" s="244"/>
      <c r="BA13" s="245"/>
      <c r="BB13" s="260"/>
      <c r="BC13" s="260"/>
      <c r="BD13" s="260"/>
      <c r="BE13" s="260"/>
      <c r="BF13" s="260"/>
      <c r="BG13" s="260"/>
    </row>
    <row r="14" spans="2:60" ht="20.25" hidden="1" customHeight="1" thickBot="1" x14ac:dyDescent="0.5">
      <c r="B14" s="288"/>
      <c r="C14" s="155"/>
      <c r="D14" s="156"/>
      <c r="E14" s="154"/>
      <c r="F14" s="156"/>
      <c r="G14" s="154"/>
      <c r="H14" s="155"/>
      <c r="I14" s="155"/>
      <c r="J14" s="155"/>
      <c r="K14" s="156"/>
      <c r="L14" s="154"/>
      <c r="M14" s="155"/>
      <c r="N14" s="155"/>
      <c r="O14" s="292"/>
      <c r="P14" s="101"/>
      <c r="Q14" s="101"/>
      <c r="R14" s="101"/>
      <c r="S14" s="4">
        <f>WEEKDAY(DATE($AA$2,$AE$2,1))</f>
        <v>7</v>
      </c>
      <c r="T14" s="100">
        <f>WEEKDAY(DATE($AA$2,$AE$2,2))</f>
        <v>1</v>
      </c>
      <c r="U14" s="100">
        <f>WEEKDAY(DATE($AA$2,$AE$2,3))</f>
        <v>2</v>
      </c>
      <c r="V14" s="100">
        <f>WEEKDAY(DATE($AA$2,$AE$2,4))</f>
        <v>3</v>
      </c>
      <c r="W14" s="100">
        <f>WEEKDAY(DATE($AA$2,$AE$2,5))</f>
        <v>4</v>
      </c>
      <c r="X14" s="100">
        <f>WEEKDAY(DATE($AA$2,$AE$2,6))</f>
        <v>5</v>
      </c>
      <c r="Y14" s="5">
        <f>WEEKDAY(DATE($AA$2,$AE$2,7))</f>
        <v>6</v>
      </c>
      <c r="Z14" s="4">
        <f>WEEKDAY(DATE($AA$2,$AE$2,8))</f>
        <v>7</v>
      </c>
      <c r="AA14" s="100">
        <f>WEEKDAY(DATE($AA$2,$AE$2,9))</f>
        <v>1</v>
      </c>
      <c r="AB14" s="100">
        <f>WEEKDAY(DATE($AA$2,$AE$2,10))</f>
        <v>2</v>
      </c>
      <c r="AC14" s="100">
        <f>WEEKDAY(DATE($AA$2,$AE$2,11))</f>
        <v>3</v>
      </c>
      <c r="AD14" s="100">
        <f>WEEKDAY(DATE($AA$2,$AE$2,12))</f>
        <v>4</v>
      </c>
      <c r="AE14" s="100">
        <f>WEEKDAY(DATE($AA$2,$AE$2,13))</f>
        <v>5</v>
      </c>
      <c r="AF14" s="5">
        <f>WEEKDAY(DATE($AA$2,$AE$2,14))</f>
        <v>6</v>
      </c>
      <c r="AG14" s="4">
        <f>WEEKDAY(DATE($AA$2,$AE$2,15))</f>
        <v>7</v>
      </c>
      <c r="AH14" s="100">
        <f>WEEKDAY(DATE($AA$2,$AE$2,16))</f>
        <v>1</v>
      </c>
      <c r="AI14" s="100">
        <f>WEEKDAY(DATE($AA$2,$AE$2,17))</f>
        <v>2</v>
      </c>
      <c r="AJ14" s="100">
        <f>WEEKDAY(DATE($AA$2,$AE$2,18))</f>
        <v>3</v>
      </c>
      <c r="AK14" s="100">
        <f>WEEKDAY(DATE($AA$2,$AE$2,19))</f>
        <v>4</v>
      </c>
      <c r="AL14" s="100">
        <f>WEEKDAY(DATE($AA$2,$AE$2,20))</f>
        <v>5</v>
      </c>
      <c r="AM14" s="5">
        <f>WEEKDAY(DATE($AA$2,$AE$2,21))</f>
        <v>6</v>
      </c>
      <c r="AN14" s="4">
        <f>WEEKDAY(DATE($AA$2,$AE$2,22))</f>
        <v>7</v>
      </c>
      <c r="AO14" s="100">
        <f>WEEKDAY(DATE($AA$2,$AE$2,23))</f>
        <v>1</v>
      </c>
      <c r="AP14" s="100">
        <f>WEEKDAY(DATE($AA$2,$AE$2,24))</f>
        <v>2</v>
      </c>
      <c r="AQ14" s="100">
        <f>WEEKDAY(DATE($AA$2,$AE$2,25))</f>
        <v>3</v>
      </c>
      <c r="AR14" s="100">
        <f>WEEKDAY(DATE($AA$2,$AE$2,26))</f>
        <v>4</v>
      </c>
      <c r="AS14" s="100">
        <f>WEEKDAY(DATE($AA$2,$AE$2,27))</f>
        <v>5</v>
      </c>
      <c r="AT14" s="5">
        <f>WEEKDAY(DATE($AA$2,$AE$2,28))</f>
        <v>6</v>
      </c>
      <c r="AU14" s="4">
        <f>IF(AU13=29,WEEKDAY(DATE($AA$2,$AE$2,29)),0)</f>
        <v>0</v>
      </c>
      <c r="AV14" s="100">
        <f>IF(AV13=30,WEEKDAY(DATE($AA$2,$AE$2,30)),0)</f>
        <v>0</v>
      </c>
      <c r="AW14" s="5">
        <f>IF(AW13=31,WEEKDAY(DATE($AA$2,$AE$2,31)),0)</f>
        <v>0</v>
      </c>
      <c r="AX14" s="246"/>
      <c r="AY14" s="247"/>
      <c r="AZ14" s="246"/>
      <c r="BA14" s="247"/>
      <c r="BB14" s="261"/>
      <c r="BC14" s="261"/>
      <c r="BD14" s="261"/>
      <c r="BE14" s="261"/>
      <c r="BF14" s="261"/>
      <c r="BG14" s="261"/>
    </row>
    <row r="15" spans="2:60" ht="20.25" customHeight="1" thickBot="1" x14ac:dyDescent="0.5">
      <c r="B15" s="289"/>
      <c r="C15" s="158"/>
      <c r="D15" s="159"/>
      <c r="E15" s="157"/>
      <c r="F15" s="159"/>
      <c r="G15" s="157"/>
      <c r="H15" s="158"/>
      <c r="I15" s="158"/>
      <c r="J15" s="158"/>
      <c r="K15" s="159"/>
      <c r="L15" s="157"/>
      <c r="M15" s="158"/>
      <c r="N15" s="158"/>
      <c r="O15" s="293"/>
      <c r="P15" s="105"/>
      <c r="Q15" s="105"/>
      <c r="R15" s="105"/>
      <c r="S15" s="20" t="str">
        <f>IF(S14=1,"日",IF(S14=2,"月",IF(S14=3,"火",IF(S14=4,"水",IF(S14=5,"木",IF(S14=6,"金","土"))))))</f>
        <v>土</v>
      </c>
      <c r="T15" s="21" t="str">
        <f t="shared" ref="T15:AT15" si="0">IF(T14=1,"日",IF(T14=2,"月",IF(T14=3,"火",IF(T14=4,"水",IF(T14=5,"木",IF(T14=6,"金","土"))))))</f>
        <v>日</v>
      </c>
      <c r="U15" s="21" t="str">
        <f t="shared" si="0"/>
        <v>月</v>
      </c>
      <c r="V15" s="21" t="str">
        <f t="shared" si="0"/>
        <v>火</v>
      </c>
      <c r="W15" s="21" t="str">
        <f t="shared" si="0"/>
        <v>水</v>
      </c>
      <c r="X15" s="21" t="str">
        <f t="shared" si="0"/>
        <v>木</v>
      </c>
      <c r="Y15" s="22" t="str">
        <f t="shared" si="0"/>
        <v>金</v>
      </c>
      <c r="Z15" s="20" t="str">
        <f t="shared" si="0"/>
        <v>土</v>
      </c>
      <c r="AA15" s="21" t="str">
        <f t="shared" si="0"/>
        <v>日</v>
      </c>
      <c r="AB15" s="21" t="str">
        <f t="shared" si="0"/>
        <v>月</v>
      </c>
      <c r="AC15" s="21" t="str">
        <f t="shared" si="0"/>
        <v>火</v>
      </c>
      <c r="AD15" s="21" t="str">
        <f t="shared" si="0"/>
        <v>水</v>
      </c>
      <c r="AE15" s="21" t="str">
        <f t="shared" si="0"/>
        <v>木</v>
      </c>
      <c r="AF15" s="22" t="str">
        <f t="shared" si="0"/>
        <v>金</v>
      </c>
      <c r="AG15" s="20" t="str">
        <f t="shared" si="0"/>
        <v>土</v>
      </c>
      <c r="AH15" s="21" t="str">
        <f t="shared" si="0"/>
        <v>日</v>
      </c>
      <c r="AI15" s="21" t="str">
        <f t="shared" si="0"/>
        <v>月</v>
      </c>
      <c r="AJ15" s="21" t="str">
        <f t="shared" si="0"/>
        <v>火</v>
      </c>
      <c r="AK15" s="21" t="str">
        <f t="shared" si="0"/>
        <v>水</v>
      </c>
      <c r="AL15" s="21" t="str">
        <f t="shared" si="0"/>
        <v>木</v>
      </c>
      <c r="AM15" s="22" t="str">
        <f t="shared" si="0"/>
        <v>金</v>
      </c>
      <c r="AN15" s="20" t="str">
        <f t="shared" si="0"/>
        <v>土</v>
      </c>
      <c r="AO15" s="21" t="str">
        <f t="shared" si="0"/>
        <v>日</v>
      </c>
      <c r="AP15" s="21" t="str">
        <f t="shared" si="0"/>
        <v>月</v>
      </c>
      <c r="AQ15" s="21" t="str">
        <f t="shared" si="0"/>
        <v>火</v>
      </c>
      <c r="AR15" s="21" t="str">
        <f t="shared" si="0"/>
        <v>水</v>
      </c>
      <c r="AS15" s="21" t="str">
        <f t="shared" si="0"/>
        <v>木</v>
      </c>
      <c r="AT15" s="22" t="str">
        <f t="shared" si="0"/>
        <v>金</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48"/>
      <c r="AY15" s="249"/>
      <c r="AZ15" s="248"/>
      <c r="BA15" s="249"/>
      <c r="BB15" s="261"/>
      <c r="BC15" s="261"/>
      <c r="BD15" s="261"/>
      <c r="BE15" s="261"/>
      <c r="BF15" s="261"/>
      <c r="BG15" s="261"/>
    </row>
    <row r="16" spans="2:60" ht="20.25" customHeight="1" x14ac:dyDescent="0.45">
      <c r="B16" s="290">
        <v>1</v>
      </c>
      <c r="C16" s="228" t="s">
        <v>2</v>
      </c>
      <c r="D16" s="229"/>
      <c r="E16" s="224" t="s">
        <v>168</v>
      </c>
      <c r="F16" s="225"/>
      <c r="G16" s="187" t="s">
        <v>173</v>
      </c>
      <c r="H16" s="188"/>
      <c r="I16" s="188"/>
      <c r="J16" s="188"/>
      <c r="K16" s="189"/>
      <c r="L16" s="218" t="s">
        <v>144</v>
      </c>
      <c r="M16" s="219"/>
      <c r="N16" s="219"/>
      <c r="O16" s="220"/>
      <c r="P16" s="230" t="s">
        <v>55</v>
      </c>
      <c r="Q16" s="231"/>
      <c r="R16" s="232"/>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34">
        <f>IF($BC$3="計画",SUM(S17:AT17),IF($BC$3="実績",SUM(S17:AW17),""))</f>
        <v>80</v>
      </c>
      <c r="AY16" s="235"/>
      <c r="AZ16" s="250">
        <f>IF($BC$3="計画",AX16/4,IF($BC$3="実績",AX16/($BA$7/7),""))</f>
        <v>20</v>
      </c>
      <c r="BA16" s="251"/>
      <c r="BB16" s="255" t="s">
        <v>174</v>
      </c>
      <c r="BC16" s="256"/>
      <c r="BD16" s="256"/>
      <c r="BE16" s="256"/>
      <c r="BF16" s="256"/>
      <c r="BG16" s="257"/>
    </row>
    <row r="17" spans="2:59" ht="20.25" customHeight="1" x14ac:dyDescent="0.45">
      <c r="B17" s="191"/>
      <c r="C17" s="184"/>
      <c r="D17" s="183"/>
      <c r="E17" s="226"/>
      <c r="F17" s="227"/>
      <c r="G17" s="190"/>
      <c r="H17" s="188"/>
      <c r="I17" s="188"/>
      <c r="J17" s="188"/>
      <c r="K17" s="189"/>
      <c r="L17" s="221"/>
      <c r="M17" s="222"/>
      <c r="N17" s="222"/>
      <c r="O17" s="223"/>
      <c r="P17" s="168" t="s">
        <v>56</v>
      </c>
      <c r="Q17" s="169"/>
      <c r="R17" s="170"/>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160"/>
      <c r="AY17" s="161"/>
      <c r="AZ17" s="180"/>
      <c r="BA17" s="181"/>
      <c r="BB17" s="177"/>
      <c r="BC17" s="178"/>
      <c r="BD17" s="178"/>
      <c r="BE17" s="178"/>
      <c r="BF17" s="178"/>
      <c r="BG17" s="179"/>
    </row>
    <row r="18" spans="2:59" ht="20.25" customHeight="1" x14ac:dyDescent="0.45">
      <c r="B18" s="191">
        <f>B16+1</f>
        <v>2</v>
      </c>
      <c r="C18" s="182" t="s">
        <v>174</v>
      </c>
      <c r="D18" s="183"/>
      <c r="E18" s="233" t="s">
        <v>168</v>
      </c>
      <c r="F18" s="194"/>
      <c r="G18" s="187" t="s">
        <v>173</v>
      </c>
      <c r="H18" s="188"/>
      <c r="I18" s="188"/>
      <c r="J18" s="188"/>
      <c r="K18" s="189"/>
      <c r="L18" s="198" t="s">
        <v>144</v>
      </c>
      <c r="M18" s="199"/>
      <c r="N18" s="199"/>
      <c r="O18" s="200"/>
      <c r="P18" s="162" t="s">
        <v>55</v>
      </c>
      <c r="Q18" s="163"/>
      <c r="R18" s="164"/>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160">
        <f>IF($BC$3="計画",SUM(S19:AT19),IF($BC$3="実績",SUM(S19:AW19),""))</f>
        <v>80</v>
      </c>
      <c r="AY18" s="161"/>
      <c r="AZ18" s="180">
        <f>IF($BC$3="計画",AX18/4,IF($BC$3="実績",AX18/($BA$7/7),""))</f>
        <v>20</v>
      </c>
      <c r="BA18" s="181"/>
      <c r="BB18" s="171" t="s">
        <v>170</v>
      </c>
      <c r="BC18" s="172"/>
      <c r="BD18" s="172"/>
      <c r="BE18" s="172"/>
      <c r="BF18" s="172"/>
      <c r="BG18" s="173"/>
    </row>
    <row r="19" spans="2:59" ht="20.25" customHeight="1" x14ac:dyDescent="0.45">
      <c r="B19" s="191"/>
      <c r="C19" s="184"/>
      <c r="D19" s="183"/>
      <c r="E19" s="226"/>
      <c r="F19" s="227"/>
      <c r="G19" s="190"/>
      <c r="H19" s="188"/>
      <c r="I19" s="188"/>
      <c r="J19" s="188"/>
      <c r="K19" s="189"/>
      <c r="L19" s="221"/>
      <c r="M19" s="222"/>
      <c r="N19" s="222"/>
      <c r="O19" s="223"/>
      <c r="P19" s="168" t="s">
        <v>56</v>
      </c>
      <c r="Q19" s="169"/>
      <c r="R19" s="170"/>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160"/>
      <c r="AY19" s="161"/>
      <c r="AZ19" s="180"/>
      <c r="BA19" s="181"/>
      <c r="BB19" s="177"/>
      <c r="BC19" s="178"/>
      <c r="BD19" s="178"/>
      <c r="BE19" s="178"/>
      <c r="BF19" s="178"/>
      <c r="BG19" s="179"/>
    </row>
    <row r="20" spans="2:59" ht="20.25" customHeight="1" x14ac:dyDescent="0.45">
      <c r="B20" s="191">
        <f t="shared" ref="B20" si="1">B18+1</f>
        <v>3</v>
      </c>
      <c r="C20" s="182" t="s">
        <v>174</v>
      </c>
      <c r="D20" s="183"/>
      <c r="E20" s="185" t="s">
        <v>143</v>
      </c>
      <c r="F20" s="183"/>
      <c r="G20" s="187" t="s">
        <v>174</v>
      </c>
      <c r="H20" s="188"/>
      <c r="I20" s="188"/>
      <c r="J20" s="188"/>
      <c r="K20" s="189"/>
      <c r="L20" s="195" t="s">
        <v>163</v>
      </c>
      <c r="M20" s="196"/>
      <c r="N20" s="196"/>
      <c r="O20" s="197"/>
      <c r="P20" s="162" t="s">
        <v>55</v>
      </c>
      <c r="Q20" s="163"/>
      <c r="R20" s="164"/>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160">
        <f>IF($BC$3="計画",SUM(S21:AT21),IF($BC$3="実績",SUM(S21:AW21),""))</f>
        <v>159.99999999999997</v>
      </c>
      <c r="AY20" s="161"/>
      <c r="AZ20" s="180">
        <f>IF($BC$3="計画",AX20/4,IF($BC$3="実績",AX20/($BA$7/7),""))</f>
        <v>39.999999999999993</v>
      </c>
      <c r="BA20" s="181"/>
      <c r="BB20" s="171"/>
      <c r="BC20" s="172"/>
      <c r="BD20" s="172"/>
      <c r="BE20" s="172"/>
      <c r="BF20" s="172"/>
      <c r="BG20" s="173"/>
    </row>
    <row r="21" spans="2:59" ht="20.25" customHeight="1" x14ac:dyDescent="0.45">
      <c r="B21" s="191"/>
      <c r="C21" s="184"/>
      <c r="D21" s="183"/>
      <c r="E21" s="186"/>
      <c r="F21" s="183"/>
      <c r="G21" s="190"/>
      <c r="H21" s="188"/>
      <c r="I21" s="188"/>
      <c r="J21" s="188"/>
      <c r="K21" s="189"/>
      <c r="L21" s="195"/>
      <c r="M21" s="196"/>
      <c r="N21" s="196"/>
      <c r="O21" s="197"/>
      <c r="P21" s="168" t="s">
        <v>56</v>
      </c>
      <c r="Q21" s="169"/>
      <c r="R21" s="170"/>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160"/>
      <c r="AY21" s="161"/>
      <c r="AZ21" s="180"/>
      <c r="BA21" s="181"/>
      <c r="BB21" s="177"/>
      <c r="BC21" s="178"/>
      <c r="BD21" s="178"/>
      <c r="BE21" s="178"/>
      <c r="BF21" s="178"/>
      <c r="BG21" s="179"/>
    </row>
    <row r="22" spans="2:59" ht="20.25" customHeight="1" x14ac:dyDescent="0.45">
      <c r="B22" s="191">
        <f t="shared" ref="B22" si="2">B20+1</f>
        <v>4</v>
      </c>
      <c r="C22" s="182" t="s">
        <v>174</v>
      </c>
      <c r="D22" s="183"/>
      <c r="E22" s="185" t="s">
        <v>143</v>
      </c>
      <c r="F22" s="183"/>
      <c r="G22" s="187" t="s">
        <v>174</v>
      </c>
      <c r="H22" s="188"/>
      <c r="I22" s="188"/>
      <c r="J22" s="188"/>
      <c r="K22" s="189"/>
      <c r="L22" s="195" t="s">
        <v>164</v>
      </c>
      <c r="M22" s="196"/>
      <c r="N22" s="196"/>
      <c r="O22" s="197"/>
      <c r="P22" s="162" t="s">
        <v>55</v>
      </c>
      <c r="Q22" s="163"/>
      <c r="R22" s="164"/>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160">
        <f t="shared" ref="AX22" si="3">IF($BC$3="計画",SUM(S23:AT23),IF($BC$3="実績",SUM(S23:AW23),""))</f>
        <v>159.99999999999997</v>
      </c>
      <c r="AY22" s="161"/>
      <c r="AZ22" s="180">
        <f t="shared" ref="AZ22" si="4">IF($BC$3="計画",AX22/4,IF($BC$3="実績",AX22/($BA$7/7),""))</f>
        <v>39.999999999999993</v>
      </c>
      <c r="BA22" s="181"/>
      <c r="BB22" s="171"/>
      <c r="BC22" s="172"/>
      <c r="BD22" s="172"/>
      <c r="BE22" s="172"/>
      <c r="BF22" s="172"/>
      <c r="BG22" s="173"/>
    </row>
    <row r="23" spans="2:59" ht="20.25" customHeight="1" x14ac:dyDescent="0.45">
      <c r="B23" s="191"/>
      <c r="C23" s="184"/>
      <c r="D23" s="183"/>
      <c r="E23" s="186"/>
      <c r="F23" s="183"/>
      <c r="G23" s="190"/>
      <c r="H23" s="188"/>
      <c r="I23" s="188"/>
      <c r="J23" s="188"/>
      <c r="K23" s="189"/>
      <c r="L23" s="195"/>
      <c r="M23" s="196"/>
      <c r="N23" s="196"/>
      <c r="O23" s="197"/>
      <c r="P23" s="168" t="s">
        <v>56</v>
      </c>
      <c r="Q23" s="169"/>
      <c r="R23" s="170"/>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160"/>
      <c r="AY23" s="161"/>
      <c r="AZ23" s="180"/>
      <c r="BA23" s="181"/>
      <c r="BB23" s="177"/>
      <c r="BC23" s="178"/>
      <c r="BD23" s="178"/>
      <c r="BE23" s="178"/>
      <c r="BF23" s="178"/>
      <c r="BG23" s="179"/>
    </row>
    <row r="24" spans="2:59" ht="20.25" customHeight="1" x14ac:dyDescent="0.45">
      <c r="B24" s="191">
        <f t="shared" ref="B24" si="5">B22+1</f>
        <v>5</v>
      </c>
      <c r="C24" s="182" t="s">
        <v>174</v>
      </c>
      <c r="D24" s="183"/>
      <c r="E24" s="185" t="s">
        <v>177</v>
      </c>
      <c r="F24" s="183"/>
      <c r="G24" s="187" t="s">
        <v>174</v>
      </c>
      <c r="H24" s="188"/>
      <c r="I24" s="188"/>
      <c r="J24" s="188"/>
      <c r="K24" s="189"/>
      <c r="L24" s="195" t="s">
        <v>165</v>
      </c>
      <c r="M24" s="196"/>
      <c r="N24" s="196"/>
      <c r="O24" s="197"/>
      <c r="P24" s="162" t="s">
        <v>55</v>
      </c>
      <c r="Q24" s="163"/>
      <c r="R24" s="164"/>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160">
        <f t="shared" ref="AX24" si="6">IF($BC$3="計画",SUM(S25:AT25),IF($BC$3="実績",SUM(S25:AW25),""))</f>
        <v>100</v>
      </c>
      <c r="AY24" s="161"/>
      <c r="AZ24" s="180">
        <f t="shared" ref="AZ24" si="7">IF($BC$3="計画",AX24/4,IF($BC$3="実績",AX24/($BA$7/7),""))</f>
        <v>25</v>
      </c>
      <c r="BA24" s="181"/>
      <c r="BB24" s="171"/>
      <c r="BC24" s="172"/>
      <c r="BD24" s="172"/>
      <c r="BE24" s="172"/>
      <c r="BF24" s="172"/>
      <c r="BG24" s="173"/>
    </row>
    <row r="25" spans="2:59" ht="20.25" customHeight="1" x14ac:dyDescent="0.45">
      <c r="B25" s="191"/>
      <c r="C25" s="184"/>
      <c r="D25" s="183"/>
      <c r="E25" s="186"/>
      <c r="F25" s="183"/>
      <c r="G25" s="190"/>
      <c r="H25" s="188"/>
      <c r="I25" s="188"/>
      <c r="J25" s="188"/>
      <c r="K25" s="189"/>
      <c r="L25" s="195"/>
      <c r="M25" s="196"/>
      <c r="N25" s="196"/>
      <c r="O25" s="197"/>
      <c r="P25" s="168" t="s">
        <v>56</v>
      </c>
      <c r="Q25" s="169"/>
      <c r="R25" s="170"/>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160"/>
      <c r="AY25" s="161"/>
      <c r="AZ25" s="180"/>
      <c r="BA25" s="181"/>
      <c r="BB25" s="177"/>
      <c r="BC25" s="178"/>
      <c r="BD25" s="178"/>
      <c r="BE25" s="178"/>
      <c r="BF25" s="178"/>
      <c r="BG25" s="179"/>
    </row>
    <row r="26" spans="2:59" ht="20.25" customHeight="1" x14ac:dyDescent="0.45">
      <c r="B26" s="191">
        <f t="shared" ref="B26" si="8">B24+1</f>
        <v>6</v>
      </c>
      <c r="C26" s="182"/>
      <c r="D26" s="183"/>
      <c r="E26" s="185"/>
      <c r="F26" s="183"/>
      <c r="G26" s="187"/>
      <c r="H26" s="188"/>
      <c r="I26" s="188"/>
      <c r="J26" s="188"/>
      <c r="K26" s="189"/>
      <c r="L26" s="195"/>
      <c r="M26" s="196"/>
      <c r="N26" s="196"/>
      <c r="O26" s="197"/>
      <c r="P26" s="162" t="s">
        <v>55</v>
      </c>
      <c r="Q26" s="163"/>
      <c r="R26" s="164"/>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160">
        <f>IF($BC$3="計画",SUM(S27:AT27),IF($BC$3="実績",SUM(S27:AW27),""))</f>
        <v>0</v>
      </c>
      <c r="AY26" s="161"/>
      <c r="AZ26" s="180">
        <f t="shared" ref="AZ26" si="9">IF($BC$3="計画",AX26/4,IF($BC$3="実績",AX26/($BA$7/7),""))</f>
        <v>0</v>
      </c>
      <c r="BA26" s="181"/>
      <c r="BB26" s="171"/>
      <c r="BC26" s="172"/>
      <c r="BD26" s="172"/>
      <c r="BE26" s="172"/>
      <c r="BF26" s="172"/>
      <c r="BG26" s="173"/>
    </row>
    <row r="27" spans="2:59" ht="20.25" customHeight="1" x14ac:dyDescent="0.45">
      <c r="B27" s="191"/>
      <c r="C27" s="184"/>
      <c r="D27" s="183"/>
      <c r="E27" s="186"/>
      <c r="F27" s="183"/>
      <c r="G27" s="190"/>
      <c r="H27" s="188"/>
      <c r="I27" s="188"/>
      <c r="J27" s="188"/>
      <c r="K27" s="189"/>
      <c r="L27" s="195"/>
      <c r="M27" s="196"/>
      <c r="N27" s="196"/>
      <c r="O27" s="197"/>
      <c r="P27" s="168" t="s">
        <v>56</v>
      </c>
      <c r="Q27" s="169"/>
      <c r="R27" s="170"/>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160"/>
      <c r="AY27" s="161"/>
      <c r="AZ27" s="180"/>
      <c r="BA27" s="181"/>
      <c r="BB27" s="177"/>
      <c r="BC27" s="178"/>
      <c r="BD27" s="178"/>
      <c r="BE27" s="178"/>
      <c r="BF27" s="178"/>
      <c r="BG27" s="179"/>
    </row>
    <row r="28" spans="2:59" ht="20.25" customHeight="1" x14ac:dyDescent="0.45">
      <c r="B28" s="191">
        <f t="shared" ref="B28" si="10">B26+1</f>
        <v>7</v>
      </c>
      <c r="C28" s="182"/>
      <c r="D28" s="183"/>
      <c r="E28" s="185"/>
      <c r="F28" s="183"/>
      <c r="G28" s="187"/>
      <c r="H28" s="188"/>
      <c r="I28" s="188"/>
      <c r="J28" s="188"/>
      <c r="K28" s="189"/>
      <c r="L28" s="195"/>
      <c r="M28" s="196"/>
      <c r="N28" s="196"/>
      <c r="O28" s="197"/>
      <c r="P28" s="162" t="s">
        <v>55</v>
      </c>
      <c r="Q28" s="163"/>
      <c r="R28" s="164"/>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160">
        <f>IF($BC$3="計画",SUM(S29:AT29),IF($BC$3="実績",SUM(S29:AW29),""))</f>
        <v>0</v>
      </c>
      <c r="AY28" s="161"/>
      <c r="AZ28" s="180">
        <f t="shared" ref="AZ28" si="11">IF($BC$3="計画",AX28/4,IF($BC$3="実績",AX28/($BA$7/7),""))</f>
        <v>0</v>
      </c>
      <c r="BA28" s="181"/>
      <c r="BB28" s="171"/>
      <c r="BC28" s="172"/>
      <c r="BD28" s="172"/>
      <c r="BE28" s="172"/>
      <c r="BF28" s="172"/>
      <c r="BG28" s="173"/>
    </row>
    <row r="29" spans="2:59" ht="20.25" customHeight="1" x14ac:dyDescent="0.45">
      <c r="B29" s="191"/>
      <c r="C29" s="184"/>
      <c r="D29" s="183"/>
      <c r="E29" s="186"/>
      <c r="F29" s="183"/>
      <c r="G29" s="190"/>
      <c r="H29" s="188"/>
      <c r="I29" s="188"/>
      <c r="J29" s="188"/>
      <c r="K29" s="189"/>
      <c r="L29" s="195"/>
      <c r="M29" s="196"/>
      <c r="N29" s="196"/>
      <c r="O29" s="197"/>
      <c r="P29" s="168" t="s">
        <v>56</v>
      </c>
      <c r="Q29" s="169"/>
      <c r="R29" s="170"/>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160"/>
      <c r="AY29" s="161"/>
      <c r="AZ29" s="180"/>
      <c r="BA29" s="181"/>
      <c r="BB29" s="177"/>
      <c r="BC29" s="178"/>
      <c r="BD29" s="178"/>
      <c r="BE29" s="178"/>
      <c r="BF29" s="178"/>
      <c r="BG29" s="179"/>
    </row>
    <row r="30" spans="2:59" ht="20.25" customHeight="1" x14ac:dyDescent="0.45">
      <c r="B30" s="191">
        <f t="shared" ref="B30" si="12">B28+1</f>
        <v>8</v>
      </c>
      <c r="C30" s="182"/>
      <c r="D30" s="183"/>
      <c r="E30" s="185"/>
      <c r="F30" s="183"/>
      <c r="G30" s="187"/>
      <c r="H30" s="188"/>
      <c r="I30" s="188"/>
      <c r="J30" s="188"/>
      <c r="K30" s="189"/>
      <c r="L30" s="195"/>
      <c r="M30" s="196"/>
      <c r="N30" s="196"/>
      <c r="O30" s="197"/>
      <c r="P30" s="162" t="s">
        <v>55</v>
      </c>
      <c r="Q30" s="163"/>
      <c r="R30" s="164"/>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160">
        <f t="shared" ref="AX30" si="13">IF($BC$3="計画",SUM(S31:AT31),IF($BC$3="実績",SUM(S31:AW31),""))</f>
        <v>0</v>
      </c>
      <c r="AY30" s="161"/>
      <c r="AZ30" s="180">
        <f t="shared" ref="AZ30" si="14">IF($BC$3="計画",AX30/4,IF($BC$3="実績",AX30/($BA$7/7),""))</f>
        <v>0</v>
      </c>
      <c r="BA30" s="181"/>
      <c r="BB30" s="171"/>
      <c r="BC30" s="172"/>
      <c r="BD30" s="172"/>
      <c r="BE30" s="172"/>
      <c r="BF30" s="172"/>
      <c r="BG30" s="173"/>
    </row>
    <row r="31" spans="2:59" ht="20.25" customHeight="1" x14ac:dyDescent="0.45">
      <c r="B31" s="191"/>
      <c r="C31" s="184"/>
      <c r="D31" s="183"/>
      <c r="E31" s="186"/>
      <c r="F31" s="183"/>
      <c r="G31" s="190"/>
      <c r="H31" s="188"/>
      <c r="I31" s="188"/>
      <c r="J31" s="188"/>
      <c r="K31" s="189"/>
      <c r="L31" s="195"/>
      <c r="M31" s="196"/>
      <c r="N31" s="196"/>
      <c r="O31" s="197"/>
      <c r="P31" s="168" t="s">
        <v>56</v>
      </c>
      <c r="Q31" s="169"/>
      <c r="R31" s="170"/>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160"/>
      <c r="AY31" s="161"/>
      <c r="AZ31" s="180"/>
      <c r="BA31" s="181"/>
      <c r="BB31" s="177"/>
      <c r="BC31" s="178"/>
      <c r="BD31" s="178"/>
      <c r="BE31" s="178"/>
      <c r="BF31" s="178"/>
      <c r="BG31" s="179"/>
    </row>
    <row r="32" spans="2:59" ht="20.25" customHeight="1" x14ac:dyDescent="0.45">
      <c r="B32" s="191">
        <f>B30+1</f>
        <v>9</v>
      </c>
      <c r="C32" s="182"/>
      <c r="D32" s="183"/>
      <c r="E32" s="185"/>
      <c r="F32" s="183"/>
      <c r="G32" s="187"/>
      <c r="H32" s="188"/>
      <c r="I32" s="188"/>
      <c r="J32" s="188"/>
      <c r="K32" s="189"/>
      <c r="L32" s="195"/>
      <c r="M32" s="196"/>
      <c r="N32" s="196"/>
      <c r="O32" s="197"/>
      <c r="P32" s="162" t="s">
        <v>55</v>
      </c>
      <c r="Q32" s="163"/>
      <c r="R32" s="164"/>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160">
        <f t="shared" ref="AX32" si="15">IF($BC$3="計画",SUM(S33:AT33),IF($BC$3="実績",SUM(S33:AW33),""))</f>
        <v>0</v>
      </c>
      <c r="AY32" s="161"/>
      <c r="AZ32" s="180">
        <f t="shared" ref="AZ32" si="16">IF($BC$3="計画",AX32/4,IF($BC$3="実績",AX32/($BA$7/7),""))</f>
        <v>0</v>
      </c>
      <c r="BA32" s="181"/>
      <c r="BB32" s="263"/>
      <c r="BC32" s="264"/>
      <c r="BD32" s="264"/>
      <c r="BE32" s="264"/>
      <c r="BF32" s="264"/>
      <c r="BG32" s="265"/>
    </row>
    <row r="33" spans="1:60" ht="20.25" customHeight="1" x14ac:dyDescent="0.45">
      <c r="B33" s="191"/>
      <c r="C33" s="184"/>
      <c r="D33" s="183"/>
      <c r="E33" s="186"/>
      <c r="F33" s="183"/>
      <c r="G33" s="190"/>
      <c r="H33" s="188"/>
      <c r="I33" s="188"/>
      <c r="J33" s="188"/>
      <c r="K33" s="189"/>
      <c r="L33" s="195"/>
      <c r="M33" s="196"/>
      <c r="N33" s="196"/>
      <c r="O33" s="197"/>
      <c r="P33" s="168" t="s">
        <v>56</v>
      </c>
      <c r="Q33" s="169"/>
      <c r="R33" s="170"/>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160"/>
      <c r="AY33" s="161"/>
      <c r="AZ33" s="180"/>
      <c r="BA33" s="181"/>
      <c r="BB33" s="266"/>
      <c r="BC33" s="267"/>
      <c r="BD33" s="267"/>
      <c r="BE33" s="267"/>
      <c r="BF33" s="267"/>
      <c r="BG33" s="268"/>
    </row>
    <row r="34" spans="1:60" ht="20.25" customHeight="1" x14ac:dyDescent="0.45">
      <c r="B34" s="191">
        <f t="shared" ref="B34:B36" si="17">B32+1</f>
        <v>10</v>
      </c>
      <c r="C34" s="182"/>
      <c r="D34" s="183"/>
      <c r="E34" s="185"/>
      <c r="F34" s="183"/>
      <c r="G34" s="187"/>
      <c r="H34" s="188"/>
      <c r="I34" s="188"/>
      <c r="J34" s="188"/>
      <c r="K34" s="189"/>
      <c r="L34" s="195"/>
      <c r="M34" s="196"/>
      <c r="N34" s="196"/>
      <c r="O34" s="197"/>
      <c r="P34" s="162" t="s">
        <v>55</v>
      </c>
      <c r="Q34" s="163"/>
      <c r="R34" s="164"/>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160">
        <f t="shared" ref="AX34" si="18">IF($BC$3="計画",SUM(S35:AT35),IF($BC$3="実績",SUM(S35:AW35),""))</f>
        <v>0</v>
      </c>
      <c r="AY34" s="161"/>
      <c r="AZ34" s="180">
        <f t="shared" ref="AZ34" si="19">IF($BC$3="計画",AX34/4,IF($BC$3="実績",AX34/($BA$7/7),""))</f>
        <v>0</v>
      </c>
      <c r="BA34" s="181"/>
      <c r="BB34" s="171"/>
      <c r="BC34" s="172"/>
      <c r="BD34" s="172"/>
      <c r="BE34" s="172"/>
      <c r="BF34" s="172"/>
      <c r="BG34" s="173"/>
    </row>
    <row r="35" spans="1:60" ht="20.25" customHeight="1" x14ac:dyDescent="0.45">
      <c r="B35" s="192"/>
      <c r="C35" s="184"/>
      <c r="D35" s="183"/>
      <c r="E35" s="193"/>
      <c r="F35" s="194"/>
      <c r="G35" s="190"/>
      <c r="H35" s="188"/>
      <c r="I35" s="188"/>
      <c r="J35" s="188"/>
      <c r="K35" s="189"/>
      <c r="L35" s="198"/>
      <c r="M35" s="199"/>
      <c r="N35" s="199"/>
      <c r="O35" s="200"/>
      <c r="P35" s="165" t="s">
        <v>56</v>
      </c>
      <c r="Q35" s="166"/>
      <c r="R35" s="167"/>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160"/>
      <c r="AY35" s="161"/>
      <c r="AZ35" s="180"/>
      <c r="BA35" s="181"/>
      <c r="BB35" s="174"/>
      <c r="BC35" s="175"/>
      <c r="BD35" s="175"/>
      <c r="BE35" s="175"/>
      <c r="BF35" s="175"/>
      <c r="BG35" s="176"/>
    </row>
    <row r="36" spans="1:60" ht="20.25" customHeight="1" x14ac:dyDescent="0.45">
      <c r="B36" s="191">
        <f t="shared" si="17"/>
        <v>11</v>
      </c>
      <c r="C36" s="182"/>
      <c r="D36" s="183"/>
      <c r="E36" s="185"/>
      <c r="F36" s="183"/>
      <c r="G36" s="187"/>
      <c r="H36" s="188"/>
      <c r="I36" s="188"/>
      <c r="J36" s="188"/>
      <c r="K36" s="189"/>
      <c r="L36" s="195"/>
      <c r="M36" s="196"/>
      <c r="N36" s="196"/>
      <c r="O36" s="197"/>
      <c r="P36" s="162" t="s">
        <v>55</v>
      </c>
      <c r="Q36" s="163"/>
      <c r="R36" s="164"/>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160">
        <f t="shared" ref="AX36" si="20">IF($BC$3="計画",SUM(S37:AT37),IF($BC$3="実績",SUM(S37:AW37),""))</f>
        <v>0</v>
      </c>
      <c r="AY36" s="161"/>
      <c r="AZ36" s="180">
        <f t="shared" ref="AZ36" si="21">IF($BC$3="計画",AX36/4,IF($BC$3="実績",AX36/($BA$7/7),""))</f>
        <v>0</v>
      </c>
      <c r="BA36" s="181"/>
      <c r="BB36" s="171"/>
      <c r="BC36" s="172"/>
      <c r="BD36" s="172"/>
      <c r="BE36" s="172"/>
      <c r="BF36" s="172"/>
      <c r="BG36" s="173"/>
    </row>
    <row r="37" spans="1:60" ht="20.25" customHeight="1" x14ac:dyDescent="0.45">
      <c r="B37" s="192"/>
      <c r="C37" s="184"/>
      <c r="D37" s="183"/>
      <c r="E37" s="193"/>
      <c r="F37" s="194"/>
      <c r="G37" s="190"/>
      <c r="H37" s="188"/>
      <c r="I37" s="188"/>
      <c r="J37" s="188"/>
      <c r="K37" s="189"/>
      <c r="L37" s="198"/>
      <c r="M37" s="199"/>
      <c r="N37" s="199"/>
      <c r="O37" s="200"/>
      <c r="P37" s="165" t="s">
        <v>56</v>
      </c>
      <c r="Q37" s="166"/>
      <c r="R37" s="167"/>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160"/>
      <c r="AY37" s="161"/>
      <c r="AZ37" s="180"/>
      <c r="BA37" s="181"/>
      <c r="BB37" s="174"/>
      <c r="BC37" s="175"/>
      <c r="BD37" s="175"/>
      <c r="BE37" s="175"/>
      <c r="BF37" s="175"/>
      <c r="BG37" s="176"/>
    </row>
    <row r="38" spans="1:60" ht="20.25" customHeight="1" x14ac:dyDescent="0.45">
      <c r="B38" s="191">
        <f>B36+1</f>
        <v>12</v>
      </c>
      <c r="C38" s="182"/>
      <c r="D38" s="183"/>
      <c r="E38" s="185"/>
      <c r="F38" s="183"/>
      <c r="G38" s="187"/>
      <c r="H38" s="188"/>
      <c r="I38" s="188"/>
      <c r="J38" s="188"/>
      <c r="K38" s="189"/>
      <c r="L38" s="195"/>
      <c r="M38" s="196"/>
      <c r="N38" s="196"/>
      <c r="O38" s="197"/>
      <c r="P38" s="162" t="s">
        <v>55</v>
      </c>
      <c r="Q38" s="163"/>
      <c r="R38" s="164"/>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160">
        <f t="shared" ref="AX38" si="22">IF($BC$3="計画",SUM(S39:AT39),IF($BC$3="実績",SUM(S39:AW39),""))</f>
        <v>0</v>
      </c>
      <c r="AY38" s="161"/>
      <c r="AZ38" s="180">
        <f t="shared" ref="AZ38" si="23">IF($BC$3="計画",AX38/4,IF($BC$3="実績",AX38/($BA$7/7),""))</f>
        <v>0</v>
      </c>
      <c r="BA38" s="181"/>
      <c r="BB38" s="171"/>
      <c r="BC38" s="172"/>
      <c r="BD38" s="172"/>
      <c r="BE38" s="172"/>
      <c r="BF38" s="172"/>
      <c r="BG38" s="173"/>
    </row>
    <row r="39" spans="1:60" ht="20.25" customHeight="1" x14ac:dyDescent="0.45">
      <c r="B39" s="192"/>
      <c r="C39" s="184"/>
      <c r="D39" s="183"/>
      <c r="E39" s="193"/>
      <c r="F39" s="194"/>
      <c r="G39" s="190"/>
      <c r="H39" s="188"/>
      <c r="I39" s="188"/>
      <c r="J39" s="188"/>
      <c r="K39" s="189"/>
      <c r="L39" s="198"/>
      <c r="M39" s="199"/>
      <c r="N39" s="199"/>
      <c r="O39" s="200"/>
      <c r="P39" s="165" t="s">
        <v>56</v>
      </c>
      <c r="Q39" s="166"/>
      <c r="R39" s="167"/>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160"/>
      <c r="AY39" s="161"/>
      <c r="AZ39" s="180"/>
      <c r="BA39" s="181"/>
      <c r="BB39" s="174"/>
      <c r="BC39" s="175"/>
      <c r="BD39" s="175"/>
      <c r="BE39" s="175"/>
      <c r="BF39" s="175"/>
      <c r="BG39" s="176"/>
    </row>
    <row r="40" spans="1:60" ht="20.25" customHeight="1" x14ac:dyDescent="0.45">
      <c r="B40" s="191">
        <f>B38+1</f>
        <v>13</v>
      </c>
      <c r="C40" s="182"/>
      <c r="D40" s="183"/>
      <c r="E40" s="185"/>
      <c r="F40" s="183"/>
      <c r="G40" s="187"/>
      <c r="H40" s="188"/>
      <c r="I40" s="188"/>
      <c r="J40" s="188"/>
      <c r="K40" s="189"/>
      <c r="L40" s="195"/>
      <c r="M40" s="196"/>
      <c r="N40" s="196"/>
      <c r="O40" s="197"/>
      <c r="P40" s="162" t="s">
        <v>55</v>
      </c>
      <c r="Q40" s="163"/>
      <c r="R40" s="164"/>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160">
        <f t="shared" ref="AX40" si="24">IF($BC$3="計画",SUM(S41:AT41),IF($BC$3="実績",SUM(S41:AW41),""))</f>
        <v>0</v>
      </c>
      <c r="AY40" s="161"/>
      <c r="AZ40" s="180">
        <f t="shared" ref="AZ40" si="25">IF($BC$3="計画",AX40/4,IF($BC$3="実績",AX40/($BA$7/7),""))</f>
        <v>0</v>
      </c>
      <c r="BA40" s="181"/>
      <c r="BB40" s="171"/>
      <c r="BC40" s="172"/>
      <c r="BD40" s="172"/>
      <c r="BE40" s="172"/>
      <c r="BF40" s="172"/>
      <c r="BG40" s="173"/>
    </row>
    <row r="41" spans="1:60" ht="20.25" customHeight="1" x14ac:dyDescent="0.45">
      <c r="B41" s="192"/>
      <c r="C41" s="184"/>
      <c r="D41" s="183"/>
      <c r="E41" s="193"/>
      <c r="F41" s="194"/>
      <c r="G41" s="190"/>
      <c r="H41" s="188"/>
      <c r="I41" s="188"/>
      <c r="J41" s="188"/>
      <c r="K41" s="189"/>
      <c r="L41" s="198"/>
      <c r="M41" s="199"/>
      <c r="N41" s="199"/>
      <c r="O41" s="200"/>
      <c r="P41" s="165" t="s">
        <v>56</v>
      </c>
      <c r="Q41" s="166"/>
      <c r="R41" s="167"/>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160"/>
      <c r="AY41" s="161"/>
      <c r="AZ41" s="180"/>
      <c r="BA41" s="181"/>
      <c r="BB41" s="174"/>
      <c r="BC41" s="175"/>
      <c r="BD41" s="175"/>
      <c r="BE41" s="175"/>
      <c r="BF41" s="175"/>
      <c r="BG41" s="176"/>
    </row>
    <row r="42" spans="1:60" ht="20.25" customHeight="1" x14ac:dyDescent="0.45">
      <c r="B42" s="191">
        <f>B40+1</f>
        <v>14</v>
      </c>
      <c r="C42" s="182"/>
      <c r="D42" s="183"/>
      <c r="E42" s="185"/>
      <c r="F42" s="183"/>
      <c r="G42" s="187"/>
      <c r="H42" s="188"/>
      <c r="I42" s="188"/>
      <c r="J42" s="188"/>
      <c r="K42" s="189"/>
      <c r="L42" s="195"/>
      <c r="M42" s="196"/>
      <c r="N42" s="196"/>
      <c r="O42" s="197"/>
      <c r="P42" s="162" t="s">
        <v>55</v>
      </c>
      <c r="Q42" s="163"/>
      <c r="R42" s="164"/>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160">
        <f t="shared" ref="AX42" si="26">IF($BC$3="計画",SUM(S43:AT43),IF($BC$3="実績",SUM(S43:AW43),""))</f>
        <v>0</v>
      </c>
      <c r="AY42" s="161"/>
      <c r="AZ42" s="180">
        <f t="shared" ref="AZ42" si="27">IF($BC$3="計画",AX42/4,IF($BC$3="実績",AX42/($BA$7/7),""))</f>
        <v>0</v>
      </c>
      <c r="BA42" s="181"/>
      <c r="BB42" s="171"/>
      <c r="BC42" s="172"/>
      <c r="BD42" s="172"/>
      <c r="BE42" s="172"/>
      <c r="BF42" s="172"/>
      <c r="BG42" s="173"/>
    </row>
    <row r="43" spans="1:60" ht="20.25" customHeight="1" thickBot="1" x14ac:dyDescent="0.5">
      <c r="B43" s="192"/>
      <c r="C43" s="184"/>
      <c r="D43" s="183"/>
      <c r="E43" s="193"/>
      <c r="F43" s="194"/>
      <c r="G43" s="190"/>
      <c r="H43" s="188"/>
      <c r="I43" s="188"/>
      <c r="J43" s="188"/>
      <c r="K43" s="189"/>
      <c r="L43" s="198"/>
      <c r="M43" s="199"/>
      <c r="N43" s="199"/>
      <c r="O43" s="200"/>
      <c r="P43" s="165" t="s">
        <v>56</v>
      </c>
      <c r="Q43" s="166"/>
      <c r="R43" s="167"/>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160"/>
      <c r="AY43" s="161"/>
      <c r="AZ43" s="180"/>
      <c r="BA43" s="181"/>
      <c r="BB43" s="174"/>
      <c r="BC43" s="175"/>
      <c r="BD43" s="175"/>
      <c r="BE43" s="175"/>
      <c r="BF43" s="175"/>
      <c r="BG43" s="176"/>
    </row>
    <row r="44" spans="1:60" ht="20.25" customHeight="1" thickBot="1" x14ac:dyDescent="0.5">
      <c r="B44" s="27">
        <f>B42+1</f>
        <v>15</v>
      </c>
      <c r="C44" s="102"/>
      <c r="D44" s="102"/>
      <c r="E44" s="102"/>
      <c r="F44" s="102"/>
      <c r="G44" s="102"/>
      <c r="H44" s="102"/>
      <c r="I44" s="102"/>
      <c r="J44" s="102"/>
      <c r="K44" s="102"/>
      <c r="L44" s="102"/>
      <c r="M44" s="102"/>
      <c r="N44" s="102"/>
      <c r="O44" s="102"/>
      <c r="P44" s="102"/>
      <c r="Q44" s="102"/>
      <c r="R44" s="103"/>
      <c r="S44" s="202"/>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72">
        <f>SUM(AX16:AY43)</f>
        <v>580</v>
      </c>
      <c r="AY44" s="273"/>
      <c r="AZ44" s="274">
        <f>SUM(AZ16:BA43)</f>
        <v>145</v>
      </c>
      <c r="BA44" s="275"/>
      <c r="BB44" s="269"/>
      <c r="BC44" s="270"/>
      <c r="BD44" s="270"/>
      <c r="BE44" s="270"/>
      <c r="BF44" s="270"/>
      <c r="BG44" s="271"/>
    </row>
    <row r="45" spans="1:60" ht="20.25" customHeight="1" x14ac:dyDescent="0.45">
      <c r="C45" s="16"/>
      <c r="D45" s="73"/>
      <c r="E45" s="74"/>
      <c r="F45" s="1"/>
      <c r="G45" s="1"/>
      <c r="H45" s="1"/>
      <c r="I45" s="1"/>
      <c r="J45" s="1"/>
      <c r="K45" s="1"/>
      <c r="L45" s="1"/>
      <c r="M45" s="1"/>
      <c r="N45" s="1"/>
      <c r="O45" s="1"/>
      <c r="P45" s="1"/>
      <c r="Q45" s="1"/>
      <c r="R45" s="1"/>
      <c r="S45" s="1"/>
      <c r="T45" s="1"/>
      <c r="U45" s="1"/>
      <c r="V45" s="1"/>
      <c r="W45" s="1"/>
      <c r="X45" s="1"/>
      <c r="Y45" s="1"/>
      <c r="Z45" s="1"/>
      <c r="AA45" s="1"/>
      <c r="AB45" s="1"/>
      <c r="AC45" s="1"/>
      <c r="AD45" s="1"/>
      <c r="AE45" s="1"/>
      <c r="AF45" s="2"/>
      <c r="AG45" s="1"/>
      <c r="AH45" s="1"/>
      <c r="AI45" s="1"/>
      <c r="AJ45" s="1"/>
      <c r="AK45" s="1"/>
      <c r="AL45" s="1"/>
      <c r="AM45" s="1"/>
      <c r="AN45" s="1"/>
      <c r="AO45" s="1"/>
      <c r="AP45" s="1"/>
      <c r="AQ45" s="1"/>
      <c r="AR45" s="1"/>
      <c r="AS45" s="1"/>
      <c r="AT45" s="1"/>
      <c r="AU45" s="1"/>
      <c r="AV45" s="1"/>
      <c r="AW45" s="1"/>
      <c r="AX45" s="1"/>
    </row>
    <row r="46" spans="1:60" ht="20.25" customHeight="1" x14ac:dyDescent="0.45">
      <c r="C46" s="1" t="s">
        <v>197</v>
      </c>
      <c r="D46" s="1"/>
      <c r="E46" s="1"/>
      <c r="F46" s="1"/>
      <c r="G46" s="1"/>
      <c r="H46" s="1"/>
      <c r="I46" s="1"/>
      <c r="J46" s="1"/>
      <c r="K46" s="1"/>
      <c r="L46" s="1"/>
      <c r="M46" s="2"/>
      <c r="N46" s="1"/>
      <c r="O46" s="1"/>
      <c r="P46" s="1"/>
      <c r="Q46" s="1"/>
      <c r="R46" s="1"/>
      <c r="S46" s="110"/>
      <c r="T46" s="110"/>
      <c r="U46" s="110"/>
      <c r="V46" s="110"/>
      <c r="W46" s="110"/>
      <c r="X46" s="110"/>
      <c r="Y46" s="110"/>
      <c r="Z46" s="110"/>
      <c r="AA46" s="110"/>
      <c r="AB46" s="110"/>
      <c r="AC46" s="110"/>
      <c r="AD46" s="110"/>
      <c r="AE46" s="110"/>
      <c r="AF46" s="110"/>
      <c r="AG46" s="110"/>
      <c r="AH46" s="110"/>
      <c r="AI46" s="1"/>
      <c r="AM46" s="12"/>
      <c r="AN46" s="13"/>
      <c r="AO46" s="13"/>
      <c r="AP46" s="1"/>
      <c r="AQ46" s="1"/>
      <c r="AR46" s="1"/>
      <c r="AS46" s="1"/>
      <c r="AT46" s="1"/>
      <c r="AU46" s="1"/>
      <c r="AV46" s="1"/>
      <c r="AW46" s="1"/>
      <c r="AX46" s="1"/>
      <c r="AY46" s="1"/>
      <c r="AZ46" s="1"/>
      <c r="BA46" s="1"/>
      <c r="BB46" s="1"/>
      <c r="BC46" s="1"/>
      <c r="BD46" s="1"/>
      <c r="BE46" s="1"/>
      <c r="BF46" s="1"/>
      <c r="BG46" s="1"/>
      <c r="BH46" s="13"/>
    </row>
    <row r="47" spans="1:60" ht="20.25" customHeight="1" x14ac:dyDescent="0.45">
      <c r="A47" s="1"/>
      <c r="B47" s="1"/>
      <c r="C47" s="1"/>
      <c r="D47" s="1"/>
      <c r="E47" s="1"/>
      <c r="F47" s="1"/>
      <c r="G47" s="1"/>
      <c r="H47" s="1"/>
      <c r="I47" s="1"/>
      <c r="J47" s="1"/>
      <c r="K47" s="1"/>
      <c r="L47" s="1"/>
      <c r="M47" s="2"/>
      <c r="N47" s="1"/>
      <c r="O47" s="1"/>
      <c r="P47" s="1"/>
      <c r="Q47" s="1"/>
      <c r="R47" s="1"/>
      <c r="S47" s="110"/>
      <c r="T47" s="1"/>
      <c r="AA47" s="13"/>
      <c r="AB47" s="1"/>
      <c r="AC47" s="1"/>
      <c r="AD47" s="1"/>
      <c r="AE47" s="1"/>
      <c r="AF47" s="1"/>
      <c r="AG47" s="1"/>
      <c r="AH47" s="1"/>
      <c r="AI47" s="1"/>
      <c r="AJ47" s="1"/>
      <c r="AK47" s="1"/>
      <c r="AL47" s="1"/>
      <c r="AM47" s="1"/>
      <c r="AN47" s="1"/>
      <c r="AO47" s="1"/>
      <c r="AP47" s="1"/>
      <c r="AQ47" s="1"/>
      <c r="AR47" s="1"/>
      <c r="AS47" s="1"/>
      <c r="AT47" s="13"/>
    </row>
    <row r="48" spans="1:60" ht="20.25" customHeight="1" x14ac:dyDescent="0.45">
      <c r="A48" s="1"/>
      <c r="B48" s="1"/>
      <c r="C48" s="1"/>
      <c r="D48" s="209" t="s">
        <v>78</v>
      </c>
      <c r="E48" s="209"/>
      <c r="F48" s="209" t="s">
        <v>79</v>
      </c>
      <c r="G48" s="209"/>
      <c r="H48" s="209"/>
      <c r="I48" s="209"/>
      <c r="J48" s="1"/>
      <c r="K48" s="155" t="s">
        <v>82</v>
      </c>
      <c r="L48" s="155"/>
      <c r="M48" s="155"/>
      <c r="N48" s="155"/>
      <c r="P48" s="38" t="s">
        <v>92</v>
      </c>
      <c r="Q48" s="38"/>
      <c r="R48" s="111"/>
      <c r="S48" s="110"/>
      <c r="T48" s="1"/>
      <c r="AA48" s="13"/>
      <c r="AB48" s="1"/>
      <c r="AC48" s="1"/>
      <c r="AD48" s="1"/>
      <c r="AE48" s="1"/>
      <c r="AF48" s="1"/>
      <c r="AG48" s="1"/>
      <c r="AH48" s="1"/>
      <c r="AI48" s="1"/>
      <c r="AJ48" s="1"/>
      <c r="AK48" s="1"/>
      <c r="AL48" s="1"/>
      <c r="AM48" s="1"/>
      <c r="AN48" s="1"/>
      <c r="AO48" s="1"/>
      <c r="AP48" s="1"/>
      <c r="AQ48" s="1"/>
      <c r="AR48" s="1"/>
      <c r="AS48" s="1"/>
      <c r="AT48" s="13"/>
    </row>
    <row r="49" spans="1:46" ht="20.25" customHeight="1" x14ac:dyDescent="0.45">
      <c r="A49" s="1"/>
      <c r="B49" s="1"/>
      <c r="C49" s="1"/>
      <c r="D49" s="206"/>
      <c r="E49" s="206"/>
      <c r="F49" s="206" t="s">
        <v>80</v>
      </c>
      <c r="G49" s="206"/>
      <c r="H49" s="206" t="s">
        <v>81</v>
      </c>
      <c r="I49" s="206"/>
      <c r="J49" s="1"/>
      <c r="K49" s="206" t="s">
        <v>80</v>
      </c>
      <c r="L49" s="206"/>
      <c r="M49" s="206" t="s">
        <v>81</v>
      </c>
      <c r="N49" s="206"/>
      <c r="P49" s="38" t="s">
        <v>89</v>
      </c>
      <c r="Q49" s="38"/>
      <c r="R49" s="111"/>
      <c r="S49" s="110"/>
      <c r="T49" s="1"/>
      <c r="AA49" s="13"/>
      <c r="AB49" s="1"/>
      <c r="AC49" s="1"/>
      <c r="AD49" s="1"/>
      <c r="AE49" s="1"/>
      <c r="AF49" s="1"/>
      <c r="AG49" s="1"/>
      <c r="AH49" s="1"/>
      <c r="AI49" s="1"/>
      <c r="AJ49" s="1"/>
      <c r="AK49" s="1"/>
      <c r="AL49" s="1"/>
      <c r="AM49" s="1"/>
      <c r="AN49" s="1"/>
      <c r="AO49" s="1"/>
      <c r="AP49" s="1"/>
      <c r="AQ49" s="1"/>
      <c r="AR49" s="1"/>
      <c r="AS49" s="1"/>
      <c r="AT49" s="13"/>
    </row>
    <row r="50" spans="1:46" ht="20.25" customHeight="1" x14ac:dyDescent="0.45">
      <c r="C50" s="1"/>
      <c r="D50" s="201" t="s">
        <v>3</v>
      </c>
      <c r="E50" s="201"/>
      <c r="F50" s="207">
        <f>SUMIFS($AX$16:$AY$43,$C$16:$D$43,"介護支援専門員",$E$16:$F$43,"A")</f>
        <v>319.99999999999994</v>
      </c>
      <c r="G50" s="207"/>
      <c r="H50" s="208">
        <f>SUMIFS($AZ$16:$BA$43,$C$16:$D$43,"介護支援専門員",$E$16:$F$43,"A")</f>
        <v>79.999999999999986</v>
      </c>
      <c r="I50" s="208"/>
      <c r="J50" s="1"/>
      <c r="K50" s="210">
        <v>0</v>
      </c>
      <c r="L50" s="210"/>
      <c r="M50" s="211">
        <v>0</v>
      </c>
      <c r="N50" s="211"/>
      <c r="P50" s="212">
        <v>2</v>
      </c>
      <c r="Q50" s="213"/>
      <c r="R50" s="111"/>
      <c r="S50" s="110"/>
      <c r="T50" s="12"/>
      <c r="AA50" s="13"/>
      <c r="AB50" s="1"/>
      <c r="AC50" s="1"/>
      <c r="AD50" s="1"/>
      <c r="AE50" s="1"/>
      <c r="AF50" s="1"/>
      <c r="AG50" s="1"/>
      <c r="AH50" s="1"/>
      <c r="AI50" s="1"/>
      <c r="AJ50" s="1"/>
      <c r="AK50" s="1"/>
      <c r="AL50" s="1"/>
      <c r="AM50" s="1"/>
      <c r="AN50" s="1"/>
      <c r="AO50" s="1"/>
      <c r="AP50" s="1"/>
      <c r="AQ50" s="1"/>
      <c r="AR50" s="1"/>
      <c r="AS50" s="1"/>
      <c r="AT50" s="13"/>
    </row>
    <row r="51" spans="1:46" ht="20.25" customHeight="1" x14ac:dyDescent="0.45">
      <c r="C51" s="1"/>
      <c r="D51" s="201" t="s">
        <v>4</v>
      </c>
      <c r="E51" s="201"/>
      <c r="F51" s="207">
        <f>SUMIFS($AX$16:$AY$43,$C$16:$D$43,"介護支援専門員",$E$16:$F$43,"B")</f>
        <v>80</v>
      </c>
      <c r="G51" s="207"/>
      <c r="H51" s="208">
        <f>SUMIFS($AZ$16:$BA$43,$C$16:$D$43,"介護支援専門員",$E$16:$F$43,"B")</f>
        <v>20</v>
      </c>
      <c r="I51" s="208"/>
      <c r="J51" s="1"/>
      <c r="K51" s="210">
        <v>80</v>
      </c>
      <c r="L51" s="210"/>
      <c r="M51" s="211">
        <v>20</v>
      </c>
      <c r="N51" s="211"/>
      <c r="P51" s="212">
        <v>0</v>
      </c>
      <c r="Q51" s="213"/>
      <c r="R51" s="111"/>
      <c r="S51" s="110"/>
      <c r="T51" s="12"/>
      <c r="AA51" s="13"/>
      <c r="AB51" s="1"/>
      <c r="AC51" s="1"/>
      <c r="AD51" s="1"/>
      <c r="AE51" s="1"/>
      <c r="AF51" s="1"/>
      <c r="AG51" s="1"/>
      <c r="AH51" s="1"/>
      <c r="AI51" s="1"/>
      <c r="AJ51" s="1"/>
      <c r="AK51" s="1"/>
      <c r="AL51" s="1"/>
      <c r="AM51" s="1"/>
      <c r="AN51" s="1"/>
      <c r="AO51" s="1"/>
      <c r="AP51" s="1"/>
      <c r="AQ51" s="1"/>
      <c r="AR51" s="1"/>
      <c r="AS51" s="1"/>
      <c r="AT51" s="13"/>
    </row>
    <row r="52" spans="1:46" ht="20.25" customHeight="1" x14ac:dyDescent="0.45">
      <c r="C52" s="1"/>
      <c r="D52" s="201" t="s">
        <v>5</v>
      </c>
      <c r="E52" s="201"/>
      <c r="F52" s="207">
        <f>SUMIFS($AX$16:$AY$43,$C$16:$D$43,"介護支援専門員",$E$16:$F$43,"C")</f>
        <v>100</v>
      </c>
      <c r="G52" s="207"/>
      <c r="H52" s="208">
        <f>SUMIFS($AZ$16:$BA$43,$C$16:$D$43,"介護支援専門員",$E$16:$F$43,"C")</f>
        <v>25</v>
      </c>
      <c r="I52" s="208"/>
      <c r="J52" s="1"/>
      <c r="K52" s="210">
        <v>100</v>
      </c>
      <c r="L52" s="210"/>
      <c r="M52" s="296">
        <v>25</v>
      </c>
      <c r="N52" s="296"/>
      <c r="P52" s="204" t="s">
        <v>74</v>
      </c>
      <c r="Q52" s="205"/>
      <c r="R52" s="111"/>
      <c r="S52" s="110"/>
    </row>
    <row r="53" spans="1:46" ht="20.25" customHeight="1" x14ac:dyDescent="0.45">
      <c r="C53" s="1"/>
      <c r="D53" s="201" t="s">
        <v>6</v>
      </c>
      <c r="E53" s="201"/>
      <c r="F53" s="207">
        <f>SUMIFS($AX$16:$AY$43,$C$16:$D$43,"介護支援専門員",$E$16:$F$43,"D")</f>
        <v>0</v>
      </c>
      <c r="G53" s="207"/>
      <c r="H53" s="208">
        <f>SUMIFS($AZ$16:$BA$43,$C$16:$D$43,"介護支援専門員",$E$16:$F$43,"D")</f>
        <v>0</v>
      </c>
      <c r="I53" s="208"/>
      <c r="J53" s="1"/>
      <c r="K53" s="210">
        <v>0</v>
      </c>
      <c r="L53" s="210"/>
      <c r="M53" s="296">
        <v>0</v>
      </c>
      <c r="N53" s="296"/>
      <c r="P53" s="204" t="s">
        <v>74</v>
      </c>
      <c r="Q53" s="205"/>
      <c r="R53" s="111"/>
      <c r="S53" s="110"/>
    </row>
    <row r="54" spans="1:46" ht="20.25" customHeight="1" x14ac:dyDescent="0.45">
      <c r="C54" s="1"/>
      <c r="D54" s="201" t="s">
        <v>63</v>
      </c>
      <c r="E54" s="201"/>
      <c r="F54" s="207">
        <f>SUM(F50:G53)</f>
        <v>499.99999999999994</v>
      </c>
      <c r="G54" s="207"/>
      <c r="H54" s="208">
        <f>SUM(H50:I53)</f>
        <v>124.99999999999999</v>
      </c>
      <c r="I54" s="208"/>
      <c r="J54" s="1"/>
      <c r="K54" s="207">
        <f>SUM(K50:L53)</f>
        <v>180</v>
      </c>
      <c r="L54" s="207"/>
      <c r="M54" s="208">
        <f>SUM(M50:N53)</f>
        <v>45</v>
      </c>
      <c r="N54" s="208"/>
      <c r="P54" s="294">
        <f>SUM(P50:Q51)</f>
        <v>2</v>
      </c>
      <c r="Q54" s="295"/>
      <c r="R54" s="111"/>
      <c r="S54" s="110"/>
    </row>
    <row r="55" spans="1:46" ht="20.25" customHeight="1" x14ac:dyDescent="0.45">
      <c r="C55" s="112"/>
      <c r="D55" s="113"/>
      <c r="E55" s="113"/>
      <c r="F55" s="113"/>
      <c r="G55" s="113"/>
      <c r="H55" s="114"/>
      <c r="I55" s="114"/>
      <c r="J55" s="114"/>
      <c r="K55" s="115"/>
      <c r="L55" s="115"/>
      <c r="M55" s="115"/>
      <c r="N55" s="108"/>
      <c r="O55" s="109"/>
      <c r="P55" s="110"/>
      <c r="Q55" s="110"/>
      <c r="R55" s="110"/>
      <c r="S55" s="110"/>
    </row>
    <row r="56" spans="1:46" ht="20.25" customHeight="1" x14ac:dyDescent="0.45">
      <c r="C56" s="112"/>
      <c r="D56" s="2" t="s">
        <v>90</v>
      </c>
      <c r="E56" s="1"/>
      <c r="F56" s="1"/>
      <c r="G56" s="1"/>
      <c r="H56" s="1"/>
      <c r="I56" s="1"/>
      <c r="J56" s="1"/>
      <c r="K56" s="1"/>
      <c r="L56" s="1"/>
      <c r="M56" s="39"/>
      <c r="N56" s="39"/>
      <c r="O56" s="1"/>
      <c r="P56" s="1"/>
      <c r="Q56" s="1"/>
      <c r="R56" s="110"/>
      <c r="S56" s="110"/>
      <c r="U56" s="1" t="s">
        <v>146</v>
      </c>
      <c r="V56" s="1"/>
      <c r="W56" s="1"/>
      <c r="X56" s="1"/>
      <c r="Y56" s="1"/>
      <c r="Z56" s="1"/>
    </row>
    <row r="57" spans="1:46" ht="20.25" customHeight="1" x14ac:dyDescent="0.45">
      <c r="C57" s="112"/>
      <c r="D57" s="1" t="s">
        <v>83</v>
      </c>
      <c r="E57" s="1"/>
      <c r="F57" s="1"/>
      <c r="G57" s="1"/>
      <c r="H57" s="1"/>
      <c r="I57" s="1" t="s">
        <v>85</v>
      </c>
      <c r="J57" s="1"/>
      <c r="K57" s="1"/>
      <c r="L57" s="1"/>
      <c r="M57" s="2"/>
      <c r="N57" s="1"/>
      <c r="O57" s="1"/>
      <c r="P57" s="1"/>
      <c r="Q57" s="1"/>
      <c r="R57" s="110"/>
      <c r="S57" s="110"/>
      <c r="U57" s="201" t="s">
        <v>7</v>
      </c>
      <c r="V57" s="201"/>
      <c r="W57" s="201" t="s">
        <v>8</v>
      </c>
      <c r="X57" s="201"/>
      <c r="Y57" s="201"/>
      <c r="Z57" s="201"/>
    </row>
    <row r="58" spans="1:46" ht="20.25" customHeight="1" x14ac:dyDescent="0.45">
      <c r="C58" s="112"/>
      <c r="D58" s="1" t="s">
        <v>84</v>
      </c>
      <c r="E58" s="1"/>
      <c r="F58" s="1"/>
      <c r="G58" s="1"/>
      <c r="H58" s="1"/>
      <c r="I58" s="1" t="s">
        <v>86</v>
      </c>
      <c r="J58" s="1"/>
      <c r="K58" s="1"/>
      <c r="L58" s="1"/>
      <c r="M58" s="2"/>
      <c r="N58" s="1" t="s">
        <v>87</v>
      </c>
      <c r="O58" s="1"/>
      <c r="P58" s="1"/>
      <c r="Q58" s="1"/>
      <c r="R58" s="110"/>
      <c r="S58" s="110"/>
      <c r="U58" s="201" t="s">
        <v>3</v>
      </c>
      <c r="V58" s="201"/>
      <c r="W58" s="201" t="s">
        <v>107</v>
      </c>
      <c r="X58" s="201"/>
      <c r="Y58" s="201"/>
      <c r="Z58" s="201"/>
    </row>
    <row r="59" spans="1:46" ht="20.25" customHeight="1" x14ac:dyDescent="0.45">
      <c r="C59" s="111"/>
      <c r="D59" s="299">
        <f>M54</f>
        <v>45</v>
      </c>
      <c r="E59" s="201"/>
      <c r="F59" s="201"/>
      <c r="G59" s="201"/>
      <c r="H59" s="107" t="s">
        <v>64</v>
      </c>
      <c r="I59" s="201">
        <f>$AW$5</f>
        <v>40</v>
      </c>
      <c r="J59" s="201"/>
      <c r="K59" s="201"/>
      <c r="L59" s="201"/>
      <c r="M59" s="107" t="s">
        <v>65</v>
      </c>
      <c r="N59" s="297">
        <f>ROUNDDOWN(D59/I59,1)</f>
        <v>1.1000000000000001</v>
      </c>
      <c r="O59" s="297"/>
      <c r="P59" s="297"/>
      <c r="Q59" s="297"/>
      <c r="R59" s="111"/>
      <c r="S59" s="111"/>
      <c r="U59" s="201" t="s">
        <v>4</v>
      </c>
      <c r="V59" s="201"/>
      <c r="W59" s="201" t="s">
        <v>108</v>
      </c>
      <c r="X59" s="201"/>
      <c r="Y59" s="201"/>
      <c r="Z59" s="201"/>
    </row>
    <row r="60" spans="1:46" ht="20.25" customHeight="1" x14ac:dyDescent="0.45">
      <c r="C60" s="111"/>
      <c r="D60" s="1"/>
      <c r="E60" s="1"/>
      <c r="F60" s="1"/>
      <c r="G60" s="1"/>
      <c r="H60" s="1"/>
      <c r="I60" s="1"/>
      <c r="J60" s="1"/>
      <c r="K60" s="1"/>
      <c r="L60" s="1"/>
      <c r="M60" s="2"/>
      <c r="N60" s="1" t="s">
        <v>147</v>
      </c>
      <c r="O60" s="1"/>
      <c r="P60" s="1"/>
      <c r="Q60" s="1"/>
      <c r="R60" s="111"/>
      <c r="S60" s="111"/>
      <c r="U60" s="201" t="s">
        <v>5</v>
      </c>
      <c r="V60" s="201"/>
      <c r="W60" s="201" t="s">
        <v>109</v>
      </c>
      <c r="X60" s="201"/>
      <c r="Y60" s="201"/>
      <c r="Z60" s="201"/>
    </row>
    <row r="61" spans="1:46" ht="20.25" customHeight="1" x14ac:dyDescent="0.45">
      <c r="C61" s="111"/>
      <c r="D61" s="1" t="s">
        <v>166</v>
      </c>
      <c r="E61" s="1"/>
      <c r="F61" s="1"/>
      <c r="G61" s="1"/>
      <c r="H61" s="1"/>
      <c r="I61" s="1"/>
      <c r="J61" s="1"/>
      <c r="K61" s="1"/>
      <c r="L61" s="1"/>
      <c r="M61" s="2"/>
      <c r="N61" s="1"/>
      <c r="O61" s="1"/>
      <c r="P61" s="1"/>
      <c r="Q61" s="1"/>
      <c r="R61" s="111"/>
      <c r="S61" s="111"/>
      <c r="U61" s="201" t="s">
        <v>6</v>
      </c>
      <c r="V61" s="201"/>
      <c r="W61" s="201" t="s">
        <v>145</v>
      </c>
      <c r="X61" s="201"/>
      <c r="Y61" s="201"/>
      <c r="Z61" s="201"/>
    </row>
    <row r="62" spans="1:46" ht="20.25" customHeight="1" x14ac:dyDescent="0.45">
      <c r="C62" s="111"/>
      <c r="D62" s="1" t="s">
        <v>92</v>
      </c>
      <c r="E62" s="1"/>
      <c r="F62" s="1"/>
      <c r="G62" s="1"/>
      <c r="H62" s="1"/>
      <c r="I62" s="1"/>
      <c r="J62" s="1"/>
      <c r="K62" s="1"/>
      <c r="L62" s="1"/>
      <c r="M62" s="2"/>
      <c r="N62" s="209"/>
      <c r="O62" s="209"/>
      <c r="P62" s="209"/>
      <c r="Q62" s="209"/>
      <c r="R62" s="111"/>
      <c r="S62" s="111"/>
    </row>
    <row r="63" spans="1:46" ht="20.25" customHeight="1" x14ac:dyDescent="0.45">
      <c r="C63" s="111"/>
      <c r="D63" s="10" t="s">
        <v>88</v>
      </c>
      <c r="I63" s="1" t="s">
        <v>91</v>
      </c>
      <c r="N63" s="206" t="s">
        <v>63</v>
      </c>
      <c r="O63" s="206"/>
      <c r="P63" s="206"/>
      <c r="Q63" s="206"/>
      <c r="R63" s="111"/>
      <c r="S63" s="117" t="s">
        <v>181</v>
      </c>
      <c r="T63" s="118"/>
      <c r="U63" s="118"/>
      <c r="V63" s="118"/>
    </row>
    <row r="64" spans="1:46" ht="20.25" customHeight="1" x14ac:dyDescent="0.45">
      <c r="C64" s="111"/>
      <c r="D64" s="201">
        <f>P54</f>
        <v>2</v>
      </c>
      <c r="E64" s="201"/>
      <c r="F64" s="201"/>
      <c r="G64" s="201"/>
      <c r="H64" s="107" t="s">
        <v>171</v>
      </c>
      <c r="I64" s="297">
        <f>N59</f>
        <v>1.1000000000000001</v>
      </c>
      <c r="J64" s="297"/>
      <c r="K64" s="297"/>
      <c r="L64" s="297"/>
      <c r="M64" s="107" t="s">
        <v>65</v>
      </c>
      <c r="N64" s="298">
        <f>ROUNDDOWN(D64+I64,1)</f>
        <v>3.1</v>
      </c>
      <c r="O64" s="298"/>
      <c r="P64" s="298"/>
      <c r="Q64" s="298"/>
      <c r="R64" s="111"/>
      <c r="S64" s="300">
        <f>IF(BA9="","",ROUNDUP(BA9/35,0))</f>
        <v>3</v>
      </c>
      <c r="T64" s="300"/>
      <c r="U64" s="300"/>
      <c r="V64" s="300"/>
    </row>
    <row r="65" spans="3:34" ht="20.25" customHeight="1" x14ac:dyDescent="0.45">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row>
  </sheetData>
  <sheetProtection sheet="1" objects="1" scenarios="1" insertRows="0"/>
  <mergeCells count="234">
    <mergeCell ref="S64:V64"/>
    <mergeCell ref="P52:Q52"/>
    <mergeCell ref="F52:G52"/>
    <mergeCell ref="H52:I52"/>
    <mergeCell ref="N62:Q62"/>
    <mergeCell ref="N63:Q63"/>
    <mergeCell ref="D64:G64"/>
    <mergeCell ref="I64:L64"/>
    <mergeCell ref="N64:Q64"/>
    <mergeCell ref="D54:E54"/>
    <mergeCell ref="H54:I54"/>
    <mergeCell ref="K54:L54"/>
    <mergeCell ref="M54:N54"/>
    <mergeCell ref="P54:Q54"/>
    <mergeCell ref="D53:E53"/>
    <mergeCell ref="F53:G53"/>
    <mergeCell ref="H53:I53"/>
    <mergeCell ref="K53:L53"/>
    <mergeCell ref="M53:N53"/>
    <mergeCell ref="P53:Q53"/>
    <mergeCell ref="U61:V61"/>
    <mergeCell ref="D52:E52"/>
    <mergeCell ref="K52:L52"/>
    <mergeCell ref="M52:N52"/>
    <mergeCell ref="W61:Z61"/>
    <mergeCell ref="F54:G54"/>
    <mergeCell ref="U57:V57"/>
    <mergeCell ref="W57:Z57"/>
    <mergeCell ref="U58:V58"/>
    <mergeCell ref="W58:Z58"/>
    <mergeCell ref="D59:G59"/>
    <mergeCell ref="I59:L59"/>
    <mergeCell ref="N59:Q59"/>
    <mergeCell ref="U59:V59"/>
    <mergeCell ref="W59:Z59"/>
    <mergeCell ref="U60:V60"/>
    <mergeCell ref="W60:Z60"/>
    <mergeCell ref="F50:G50"/>
    <mergeCell ref="H50:I50"/>
    <mergeCell ref="F51:G51"/>
    <mergeCell ref="H51:I51"/>
    <mergeCell ref="D50:E50"/>
    <mergeCell ref="K50:L50"/>
    <mergeCell ref="M50:N50"/>
    <mergeCell ref="P50:Q50"/>
    <mergeCell ref="D51:E51"/>
    <mergeCell ref="K51:L51"/>
    <mergeCell ref="M51:N51"/>
    <mergeCell ref="P51:Q51"/>
    <mergeCell ref="D48:E49"/>
    <mergeCell ref="F48:I48"/>
    <mergeCell ref="S44:AW44"/>
    <mergeCell ref="AX44:AY44"/>
    <mergeCell ref="AZ44:BA44"/>
    <mergeCell ref="BB44:BG44"/>
    <mergeCell ref="F49:G49"/>
    <mergeCell ref="H49:I49"/>
    <mergeCell ref="K48:N48"/>
    <mergeCell ref="K49:L49"/>
    <mergeCell ref="M49:N49"/>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46:AH46 P49:Q49 S54 P54 P51:P52 P55:S56 P47:S47 S49:S52">
    <cfRule type="expression" dxfId="8" priority="10">
      <formula>OR(#REF!=$B45,#REF!=$B45)</formula>
    </cfRule>
  </conditionalFormatting>
  <conditionalFormatting sqref="P58:S58">
    <cfRule type="expression" dxfId="7" priority="11">
      <formula>OR(#REF!=$B45,#REF!=$B45)</formula>
    </cfRule>
  </conditionalFormatting>
  <conditionalFormatting sqref="P53 S53">
    <cfRule type="expression" dxfId="6" priority="12">
      <formula>OR(#REF!=$B45,#REF!=$B45)</formula>
    </cfRule>
  </conditionalFormatting>
  <conditionalFormatting sqref="P48:Q48 P57:S57 S48">
    <cfRule type="expression" dxfId="5" priority="13">
      <formula>OR(#REF!=$B46,#REF!=$B46)</formula>
    </cfRule>
  </conditionalFormatting>
  <conditionalFormatting sqref="U57:Z59">
    <cfRule type="expression" dxfId="4" priority="2">
      <formula>OR(#REF!=$B47,#REF!=$B47)</formula>
    </cfRule>
  </conditionalFormatting>
  <conditionalFormatting sqref="U61:Z61">
    <cfRule type="expression" dxfId="3" priority="3">
      <formula>OR(#REF!=#REF!,#REF!=#REF!)</formula>
    </cfRule>
  </conditionalFormatting>
  <conditionalFormatting sqref="U56:Z56">
    <cfRule type="expression" dxfId="2" priority="4">
      <formula>OR(#REF!=#REF!,#REF!=#REF!)</formula>
    </cfRule>
  </conditionalFormatting>
  <conditionalFormatting sqref="U60:Z60">
    <cfRule type="expression" dxfId="1" priority="5">
      <formula>OR(#REF!=$B49,#REF!=$B49)</formula>
    </cfRule>
  </conditionalFormatting>
  <conditionalFormatting sqref="P50">
    <cfRule type="expression" dxfId="0" priority="1">
      <formula>OR(#REF!=$B49,#REF!=$B49)</formula>
    </cfRule>
  </conditionalFormatting>
  <dataValidations count="6">
    <dataValidation type="decimal" allowBlank="1" showInputMessage="1" showErrorMessage="1" error="入力可能範囲　32～40" sqref="AW5:AX5" xr:uid="{00000000-0002-0000-0000-000001000000}">
      <formula1>32</formula1>
      <formula2>40</formula2>
    </dataValidation>
    <dataValidation type="list" allowBlank="1" showInputMessage="1" showErrorMessage="1" sqref="BC3:BF3" xr:uid="{00000000-0002-0000-0000-000002000000}">
      <formula1>"計画,実績"</formula1>
    </dataValidation>
    <dataValidation type="list" allowBlank="1" showInputMessage="1" showErrorMessage="1" sqref="B6:I7" xr:uid="{00000000-0002-0000-0000-000003000000}">
      <formula1>"○,－"</formula1>
    </dataValidation>
    <dataValidation type="list" allowBlank="1" showInputMessage="1" showErrorMessage="1" sqref="C16 C18 C20 C22 C24 C26 C28 C30 C32 C34 C42 C40 C38 C36" xr:uid="{00000000-0002-0000-0000-000004000000}">
      <formula1>職種</formula1>
    </dataValidation>
    <dataValidation type="list" allowBlank="1" showInputMessage="1" showErrorMessage="1" sqref="E18 E20 E22 E24 E26 E28 E30 E32 E34 E16:F17 E42 E40 E38 E36" xr:uid="{00000000-0002-0000-0000-000005000000}">
      <formula1>"A, B, C, D"</formula1>
    </dataValidation>
    <dataValidation type="list" errorStyle="warning" allowBlank="1" showInputMessage="1" showErrorMessage="1" error="リストにない場合のみ、入力してください。" sqref="G16:K43" xr:uid="{00000000-0002-0000-0000-000000000000}">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403860</xdr:colOff>
                    <xdr:row>5</xdr:row>
                    <xdr:rowOff>175260</xdr:rowOff>
                  </from>
                  <to>
                    <xdr:col>25</xdr:col>
                    <xdr:colOff>327660</xdr:colOff>
                    <xdr:row>9</xdr:row>
                    <xdr:rowOff>7620</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160020</xdr:rowOff>
                  </from>
                  <to>
                    <xdr:col>30</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AP1:BD1</xm:sqref>
        </x14:dataValidation>
        <x14:dataValidation type="list" allowBlank="1" showInputMessage="1" showErrorMessage="1" xr:uid="{00000000-0002-0000-0000-000007000000}">
          <x14:formula1>
            <xm:f>'【記載例】シフト記号表（勤務時間帯）'!$C$4:$C$35</xm:f>
          </x14:formula1>
          <xm:sqref>S16:AW16 S18:AW18 S20:AW20 S22:AW22 S26:AW26 S28:AW28 S30:AW30 S32:AW32 S34:AW34 S42:AW42 S40:AW40 S38:AW38 S36:AW36 S24:AW24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topLeftCell="A10" zoomScaleNormal="100" zoomScaleSheetLayoutView="100" workbookViewId="0">
      <selection activeCell="O30" sqref="O30"/>
    </sheetView>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192</v>
      </c>
      <c r="I2" s="120" t="s">
        <v>193</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0.375</v>
      </c>
      <c r="F7" s="144" t="s">
        <v>50</v>
      </c>
      <c r="G7" s="146">
        <v>0.75</v>
      </c>
      <c r="H7" s="147" t="s">
        <v>17</v>
      </c>
      <c r="I7" s="146">
        <v>4.1666666666666664E-2</v>
      </c>
      <c r="J7" s="148" t="s">
        <v>21</v>
      </c>
      <c r="K7" s="99">
        <f>(G7-E7-I7)*24</f>
        <v>8</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v>
      </c>
      <c r="H10" s="147" t="s">
        <v>17</v>
      </c>
      <c r="I10" s="146">
        <v>0</v>
      </c>
      <c r="J10" s="148" t="s">
        <v>21</v>
      </c>
      <c r="K10" s="99">
        <f t="shared" si="0"/>
        <v>4</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K35" si="1">(G32-E32-I32)*24</f>
        <v>0</v>
      </c>
    </row>
    <row r="33" spans="2:13" x14ac:dyDescent="0.45">
      <c r="B33" s="144"/>
      <c r="C33" s="145" t="s">
        <v>194</v>
      </c>
      <c r="D33" s="144" t="s">
        <v>71</v>
      </c>
      <c r="E33" s="146"/>
      <c r="F33" s="144" t="s">
        <v>50</v>
      </c>
      <c r="G33" s="146"/>
      <c r="H33" s="147" t="s">
        <v>17</v>
      </c>
      <c r="I33" s="146"/>
      <c r="J33" s="148" t="s">
        <v>21</v>
      </c>
      <c r="K33" s="99">
        <f t="shared" si="1"/>
        <v>0</v>
      </c>
      <c r="M33" s="29" t="s">
        <v>196</v>
      </c>
    </row>
    <row r="34" spans="2:13" x14ac:dyDescent="0.45">
      <c r="B34" s="144"/>
      <c r="C34" s="145" t="s">
        <v>195</v>
      </c>
      <c r="D34" s="144" t="s">
        <v>71</v>
      </c>
      <c r="E34" s="146"/>
      <c r="F34" s="144" t="s">
        <v>50</v>
      </c>
      <c r="G34" s="146"/>
      <c r="H34" s="147" t="s">
        <v>17</v>
      </c>
      <c r="I34" s="146"/>
      <c r="J34" s="148" t="s">
        <v>21</v>
      </c>
      <c r="K34" s="99">
        <f t="shared" si="1"/>
        <v>0</v>
      </c>
      <c r="M34" s="29" t="s">
        <v>196</v>
      </c>
    </row>
    <row r="35" spans="2:13" x14ac:dyDescent="0.45">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M20" sqref="M20"/>
    </sheetView>
  </sheetViews>
  <sheetFormatPr defaultColWidth="9" defaultRowHeight="18" x14ac:dyDescent="0.45"/>
  <cols>
    <col min="1" max="1" width="1.59765625" style="29" customWidth="1"/>
    <col min="2" max="2" width="15.09765625" style="28" bestFit="1" customWidth="1"/>
    <col min="3" max="3" width="10.59765625" style="28" customWidth="1"/>
    <col min="4" max="4" width="3.3984375" style="28" bestFit="1" customWidth="1"/>
    <col min="5" max="5" width="15.59765625" style="29" customWidth="1"/>
    <col min="6" max="6" width="3.3984375" style="29" bestFit="1" customWidth="1"/>
    <col min="7" max="7" width="15.59765625" style="29" customWidth="1"/>
    <col min="8" max="8" width="3.3984375" style="29" bestFit="1" customWidth="1"/>
    <col min="9" max="9" width="15.59765625" style="28" customWidth="1"/>
    <col min="10" max="10" width="3.3984375" style="29" bestFit="1" customWidth="1"/>
    <col min="11" max="11" width="15.59765625" style="29" customWidth="1"/>
    <col min="12" max="12" width="5" style="29" customWidth="1"/>
    <col min="13" max="16384" width="9" style="29"/>
  </cols>
  <sheetData>
    <row r="1" spans="2:11" x14ac:dyDescent="0.45">
      <c r="B1" s="58" t="s">
        <v>115</v>
      </c>
    </row>
    <row r="2" spans="2:11" x14ac:dyDescent="0.45">
      <c r="B2" s="30" t="s">
        <v>114</v>
      </c>
      <c r="E2" s="119" t="s">
        <v>192</v>
      </c>
      <c r="I2" s="120" t="s">
        <v>193</v>
      </c>
    </row>
    <row r="3" spans="2:11" x14ac:dyDescent="0.45">
      <c r="B3" s="28" t="s">
        <v>69</v>
      </c>
      <c r="C3" s="28" t="s">
        <v>7</v>
      </c>
      <c r="E3" s="28" t="s">
        <v>51</v>
      </c>
      <c r="F3" s="28"/>
      <c r="G3" s="28" t="s">
        <v>52</v>
      </c>
      <c r="I3" s="28" t="s">
        <v>54</v>
      </c>
      <c r="K3" s="28" t="s">
        <v>53</v>
      </c>
    </row>
    <row r="4" spans="2:11" x14ac:dyDescent="0.45">
      <c r="B4" s="144" t="s">
        <v>70</v>
      </c>
      <c r="C4" s="145" t="s">
        <v>67</v>
      </c>
      <c r="D4" s="144" t="s">
        <v>71</v>
      </c>
      <c r="E4" s="146" t="s">
        <v>74</v>
      </c>
      <c r="F4" s="144" t="s">
        <v>50</v>
      </c>
      <c r="G4" s="146" t="s">
        <v>74</v>
      </c>
      <c r="H4" s="147" t="s">
        <v>17</v>
      </c>
      <c r="I4" s="146" t="s">
        <v>74</v>
      </c>
      <c r="J4" s="148" t="s">
        <v>21</v>
      </c>
      <c r="K4" s="99" t="s">
        <v>74</v>
      </c>
    </row>
    <row r="5" spans="2:11" x14ac:dyDescent="0.45">
      <c r="B5" s="144" t="s">
        <v>72</v>
      </c>
      <c r="C5" s="145" t="s">
        <v>68</v>
      </c>
      <c r="D5" s="144" t="s">
        <v>71</v>
      </c>
      <c r="E5" s="146" t="s">
        <v>74</v>
      </c>
      <c r="F5" s="144" t="s">
        <v>50</v>
      </c>
      <c r="G5" s="146" t="s">
        <v>74</v>
      </c>
      <c r="H5" s="147" t="s">
        <v>17</v>
      </c>
      <c r="I5" s="146" t="s">
        <v>74</v>
      </c>
      <c r="J5" s="148" t="s">
        <v>21</v>
      </c>
      <c r="K5" s="99" t="s">
        <v>74</v>
      </c>
    </row>
    <row r="6" spans="2:11" x14ac:dyDescent="0.45">
      <c r="B6" s="144" t="s">
        <v>94</v>
      </c>
      <c r="C6" s="145" t="s">
        <v>93</v>
      </c>
      <c r="D6" s="144" t="s">
        <v>71</v>
      </c>
      <c r="E6" s="146" t="s">
        <v>74</v>
      </c>
      <c r="F6" s="144" t="s">
        <v>50</v>
      </c>
      <c r="G6" s="146" t="s">
        <v>74</v>
      </c>
      <c r="H6" s="147" t="s">
        <v>17</v>
      </c>
      <c r="I6" s="146" t="s">
        <v>74</v>
      </c>
      <c r="J6" s="148" t="s">
        <v>21</v>
      </c>
      <c r="K6" s="99" t="s">
        <v>74</v>
      </c>
    </row>
    <row r="7" spans="2:11" x14ac:dyDescent="0.45">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5">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5">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5">
      <c r="B10" s="144"/>
      <c r="C10" s="145" t="s">
        <v>27</v>
      </c>
      <c r="D10" s="144" t="s">
        <v>71</v>
      </c>
      <c r="E10" s="146">
        <v>0.33333333333333331</v>
      </c>
      <c r="F10" s="144" t="s">
        <v>50</v>
      </c>
      <c r="G10" s="146">
        <v>0.54166666666666663</v>
      </c>
      <c r="H10" s="147" t="s">
        <v>17</v>
      </c>
      <c r="I10" s="146">
        <v>0</v>
      </c>
      <c r="J10" s="148" t="s">
        <v>21</v>
      </c>
      <c r="K10" s="99">
        <f t="shared" si="0"/>
        <v>5</v>
      </c>
    </row>
    <row r="11" spans="2:11" x14ac:dyDescent="0.45">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5">
      <c r="B12" s="144"/>
      <c r="C12" s="145" t="s">
        <v>29</v>
      </c>
      <c r="D12" s="144" t="s">
        <v>71</v>
      </c>
      <c r="E12" s="146">
        <v>0.41666666666666669</v>
      </c>
      <c r="F12" s="144" t="s">
        <v>50</v>
      </c>
      <c r="G12" s="146">
        <v>0.58333333333333337</v>
      </c>
      <c r="H12" s="147" t="s">
        <v>17</v>
      </c>
      <c r="I12" s="146">
        <v>0</v>
      </c>
      <c r="J12" s="148" t="s">
        <v>21</v>
      </c>
      <c r="K12" s="99">
        <f t="shared" si="0"/>
        <v>4</v>
      </c>
    </row>
    <row r="13" spans="2:11" x14ac:dyDescent="0.45">
      <c r="B13" s="144"/>
      <c r="C13" s="145" t="s">
        <v>30</v>
      </c>
      <c r="D13" s="144" t="s">
        <v>71</v>
      </c>
      <c r="E13" s="146"/>
      <c r="F13" s="144" t="s">
        <v>50</v>
      </c>
      <c r="G13" s="146"/>
      <c r="H13" s="147" t="s">
        <v>17</v>
      </c>
      <c r="I13" s="146"/>
      <c r="J13" s="148" t="s">
        <v>21</v>
      </c>
      <c r="K13" s="99">
        <f t="shared" si="0"/>
        <v>0</v>
      </c>
    </row>
    <row r="14" spans="2:11" x14ac:dyDescent="0.45">
      <c r="B14" s="144"/>
      <c r="C14" s="145" t="s">
        <v>31</v>
      </c>
      <c r="D14" s="144" t="s">
        <v>71</v>
      </c>
      <c r="E14" s="146"/>
      <c r="F14" s="144" t="s">
        <v>50</v>
      </c>
      <c r="G14" s="146"/>
      <c r="H14" s="147" t="s">
        <v>17</v>
      </c>
      <c r="I14" s="146"/>
      <c r="J14" s="148" t="s">
        <v>21</v>
      </c>
      <c r="K14" s="99">
        <f t="shared" si="0"/>
        <v>0</v>
      </c>
    </row>
    <row r="15" spans="2:11" x14ac:dyDescent="0.45">
      <c r="B15" s="144"/>
      <c r="C15" s="145" t="s">
        <v>32</v>
      </c>
      <c r="D15" s="144" t="s">
        <v>71</v>
      </c>
      <c r="E15" s="146"/>
      <c r="F15" s="144" t="s">
        <v>50</v>
      </c>
      <c r="G15" s="146"/>
      <c r="H15" s="147" t="s">
        <v>17</v>
      </c>
      <c r="I15" s="146"/>
      <c r="J15" s="148" t="s">
        <v>21</v>
      </c>
      <c r="K15" s="99">
        <f t="shared" si="0"/>
        <v>0</v>
      </c>
    </row>
    <row r="16" spans="2:11" x14ac:dyDescent="0.45">
      <c r="B16" s="144"/>
      <c r="C16" s="145" t="s">
        <v>33</v>
      </c>
      <c r="D16" s="144" t="s">
        <v>71</v>
      </c>
      <c r="E16" s="146"/>
      <c r="F16" s="144" t="s">
        <v>50</v>
      </c>
      <c r="G16" s="146"/>
      <c r="H16" s="147" t="s">
        <v>17</v>
      </c>
      <c r="I16" s="146"/>
      <c r="J16" s="148" t="s">
        <v>21</v>
      </c>
      <c r="K16" s="99">
        <f t="shared" si="0"/>
        <v>0</v>
      </c>
    </row>
    <row r="17" spans="2:11" x14ac:dyDescent="0.45">
      <c r="B17" s="144"/>
      <c r="C17" s="145" t="s">
        <v>34</v>
      </c>
      <c r="D17" s="144" t="s">
        <v>71</v>
      </c>
      <c r="E17" s="146"/>
      <c r="F17" s="144" t="s">
        <v>50</v>
      </c>
      <c r="G17" s="146"/>
      <c r="H17" s="147" t="s">
        <v>17</v>
      </c>
      <c r="I17" s="146"/>
      <c r="J17" s="148" t="s">
        <v>21</v>
      </c>
      <c r="K17" s="99">
        <f t="shared" si="0"/>
        <v>0</v>
      </c>
    </row>
    <row r="18" spans="2:11" x14ac:dyDescent="0.45">
      <c r="B18" s="144"/>
      <c r="C18" s="145" t="s">
        <v>35</v>
      </c>
      <c r="D18" s="144" t="s">
        <v>71</v>
      </c>
      <c r="E18" s="146"/>
      <c r="F18" s="144" t="s">
        <v>50</v>
      </c>
      <c r="G18" s="146"/>
      <c r="H18" s="147" t="s">
        <v>17</v>
      </c>
      <c r="I18" s="146"/>
      <c r="J18" s="148" t="s">
        <v>21</v>
      </c>
      <c r="K18" s="141">
        <f t="shared" si="0"/>
        <v>0</v>
      </c>
    </row>
    <row r="19" spans="2:11" x14ac:dyDescent="0.45">
      <c r="B19" s="144"/>
      <c r="C19" s="145" t="s">
        <v>36</v>
      </c>
      <c r="D19" s="144" t="s">
        <v>71</v>
      </c>
      <c r="E19" s="146"/>
      <c r="F19" s="144" t="s">
        <v>50</v>
      </c>
      <c r="G19" s="146"/>
      <c r="H19" s="147" t="s">
        <v>17</v>
      </c>
      <c r="I19" s="146"/>
      <c r="J19" s="148" t="s">
        <v>21</v>
      </c>
      <c r="K19" s="99">
        <f t="shared" si="0"/>
        <v>0</v>
      </c>
    </row>
    <row r="20" spans="2:11" x14ac:dyDescent="0.45">
      <c r="B20" s="144"/>
      <c r="C20" s="145" t="s">
        <v>37</v>
      </c>
      <c r="D20" s="144" t="s">
        <v>71</v>
      </c>
      <c r="E20" s="146"/>
      <c r="F20" s="144" t="s">
        <v>50</v>
      </c>
      <c r="G20" s="146"/>
      <c r="H20" s="147" t="s">
        <v>17</v>
      </c>
      <c r="I20" s="146"/>
      <c r="J20" s="148" t="s">
        <v>21</v>
      </c>
      <c r="K20" s="99">
        <f t="shared" si="0"/>
        <v>0</v>
      </c>
    </row>
    <row r="21" spans="2:11" x14ac:dyDescent="0.45">
      <c r="B21" s="144"/>
      <c r="C21" s="145" t="s">
        <v>38</v>
      </c>
      <c r="D21" s="144" t="s">
        <v>71</v>
      </c>
      <c r="E21" s="149"/>
      <c r="F21" s="144" t="s">
        <v>50</v>
      </c>
      <c r="G21" s="149"/>
      <c r="H21" s="147" t="s">
        <v>17</v>
      </c>
      <c r="I21" s="149"/>
      <c r="J21" s="148" t="s">
        <v>21</v>
      </c>
      <c r="K21" s="145">
        <v>1</v>
      </c>
    </row>
    <row r="22" spans="2:11" x14ac:dyDescent="0.45">
      <c r="B22" s="144"/>
      <c r="C22" s="145" t="s">
        <v>39</v>
      </c>
      <c r="D22" s="144" t="s">
        <v>71</v>
      </c>
      <c r="E22" s="149"/>
      <c r="F22" s="144" t="s">
        <v>50</v>
      </c>
      <c r="G22" s="149"/>
      <c r="H22" s="147" t="s">
        <v>17</v>
      </c>
      <c r="I22" s="149"/>
      <c r="J22" s="148" t="s">
        <v>21</v>
      </c>
      <c r="K22" s="145">
        <v>2</v>
      </c>
    </row>
    <row r="23" spans="2:11" x14ac:dyDescent="0.45">
      <c r="B23" s="144"/>
      <c r="C23" s="145" t="s">
        <v>40</v>
      </c>
      <c r="D23" s="144" t="s">
        <v>71</v>
      </c>
      <c r="E23" s="149"/>
      <c r="F23" s="144" t="s">
        <v>50</v>
      </c>
      <c r="G23" s="149"/>
      <c r="H23" s="147" t="s">
        <v>17</v>
      </c>
      <c r="I23" s="149"/>
      <c r="J23" s="148" t="s">
        <v>21</v>
      </c>
      <c r="K23" s="145">
        <v>3</v>
      </c>
    </row>
    <row r="24" spans="2:11" x14ac:dyDescent="0.45">
      <c r="B24" s="144"/>
      <c r="C24" s="145" t="s">
        <v>41</v>
      </c>
      <c r="D24" s="144" t="s">
        <v>71</v>
      </c>
      <c r="E24" s="149"/>
      <c r="F24" s="144" t="s">
        <v>50</v>
      </c>
      <c r="G24" s="149"/>
      <c r="H24" s="147" t="s">
        <v>17</v>
      </c>
      <c r="I24" s="149"/>
      <c r="J24" s="148" t="s">
        <v>21</v>
      </c>
      <c r="K24" s="145">
        <v>4</v>
      </c>
    </row>
    <row r="25" spans="2:11" x14ac:dyDescent="0.45">
      <c r="B25" s="144"/>
      <c r="C25" s="145" t="s">
        <v>42</v>
      </c>
      <c r="D25" s="144" t="s">
        <v>71</v>
      </c>
      <c r="E25" s="149"/>
      <c r="F25" s="144" t="s">
        <v>50</v>
      </c>
      <c r="G25" s="149"/>
      <c r="H25" s="147" t="s">
        <v>17</v>
      </c>
      <c r="I25" s="149"/>
      <c r="J25" s="148" t="s">
        <v>21</v>
      </c>
      <c r="K25" s="145">
        <v>5</v>
      </c>
    </row>
    <row r="26" spans="2:11" x14ac:dyDescent="0.45">
      <c r="B26" s="144"/>
      <c r="C26" s="145" t="s">
        <v>43</v>
      </c>
      <c r="D26" s="144" t="s">
        <v>71</v>
      </c>
      <c r="E26" s="149"/>
      <c r="F26" s="144" t="s">
        <v>50</v>
      </c>
      <c r="G26" s="149"/>
      <c r="H26" s="147" t="s">
        <v>17</v>
      </c>
      <c r="I26" s="149"/>
      <c r="J26" s="148" t="s">
        <v>21</v>
      </c>
      <c r="K26" s="145">
        <v>6</v>
      </c>
    </row>
    <row r="27" spans="2:11" x14ac:dyDescent="0.45">
      <c r="B27" s="144"/>
      <c r="C27" s="145" t="s">
        <v>44</v>
      </c>
      <c r="D27" s="144" t="s">
        <v>71</v>
      </c>
      <c r="E27" s="149"/>
      <c r="F27" s="144" t="s">
        <v>50</v>
      </c>
      <c r="G27" s="149"/>
      <c r="H27" s="147" t="s">
        <v>17</v>
      </c>
      <c r="I27" s="149"/>
      <c r="J27" s="148" t="s">
        <v>21</v>
      </c>
      <c r="K27" s="145">
        <v>7</v>
      </c>
    </row>
    <row r="28" spans="2:11" x14ac:dyDescent="0.45">
      <c r="B28" s="144"/>
      <c r="C28" s="145" t="s">
        <v>45</v>
      </c>
      <c r="D28" s="144" t="s">
        <v>71</v>
      </c>
      <c r="E28" s="149"/>
      <c r="F28" s="144" t="s">
        <v>50</v>
      </c>
      <c r="G28" s="149"/>
      <c r="H28" s="147" t="s">
        <v>17</v>
      </c>
      <c r="I28" s="149"/>
      <c r="J28" s="148" t="s">
        <v>21</v>
      </c>
      <c r="K28" s="145">
        <v>8</v>
      </c>
    </row>
    <row r="29" spans="2:11" x14ac:dyDescent="0.45">
      <c r="B29" s="144"/>
      <c r="C29" s="145" t="s">
        <v>46</v>
      </c>
      <c r="D29" s="144" t="s">
        <v>71</v>
      </c>
      <c r="E29" s="149"/>
      <c r="F29" s="144" t="s">
        <v>50</v>
      </c>
      <c r="G29" s="149"/>
      <c r="H29" s="147" t="s">
        <v>17</v>
      </c>
      <c r="I29" s="149"/>
      <c r="J29" s="148" t="s">
        <v>21</v>
      </c>
      <c r="K29" s="145"/>
    </row>
    <row r="30" spans="2:11" x14ac:dyDescent="0.45">
      <c r="B30" s="144"/>
      <c r="C30" s="145" t="s">
        <v>47</v>
      </c>
      <c r="D30" s="144" t="s">
        <v>71</v>
      </c>
      <c r="E30" s="149"/>
      <c r="F30" s="144" t="s">
        <v>50</v>
      </c>
      <c r="G30" s="149"/>
      <c r="H30" s="147" t="s">
        <v>17</v>
      </c>
      <c r="I30" s="149"/>
      <c r="J30" s="148" t="s">
        <v>21</v>
      </c>
      <c r="K30" s="145"/>
    </row>
    <row r="31" spans="2:11" x14ac:dyDescent="0.45">
      <c r="B31" s="144"/>
      <c r="C31" s="145" t="s">
        <v>48</v>
      </c>
      <c r="D31" s="144" t="s">
        <v>71</v>
      </c>
      <c r="E31" s="149"/>
      <c r="F31" s="144" t="s">
        <v>50</v>
      </c>
      <c r="G31" s="149"/>
      <c r="H31" s="147" t="s">
        <v>17</v>
      </c>
      <c r="I31" s="149"/>
      <c r="J31" s="148" t="s">
        <v>21</v>
      </c>
      <c r="K31" s="145"/>
    </row>
    <row r="32" spans="2:11" x14ac:dyDescent="0.45">
      <c r="B32" s="144"/>
      <c r="C32" s="145" t="s">
        <v>49</v>
      </c>
      <c r="D32" s="144" t="s">
        <v>71</v>
      </c>
      <c r="E32" s="146"/>
      <c r="F32" s="144" t="s">
        <v>50</v>
      </c>
      <c r="G32" s="146"/>
      <c r="H32" s="147" t="s">
        <v>17</v>
      </c>
      <c r="I32" s="146"/>
      <c r="J32" s="148" t="s">
        <v>21</v>
      </c>
      <c r="K32" s="99">
        <f t="shared" ref="K32" si="1">(G32-E32-I32)*24</f>
        <v>0</v>
      </c>
    </row>
    <row r="33" spans="2:13" x14ac:dyDescent="0.45">
      <c r="B33" s="144"/>
      <c r="C33" s="145" t="s">
        <v>194</v>
      </c>
      <c r="D33" s="144" t="s">
        <v>71</v>
      </c>
      <c r="E33" s="146"/>
      <c r="F33" s="144" t="s">
        <v>50</v>
      </c>
      <c r="G33" s="146"/>
      <c r="H33" s="147" t="s">
        <v>17</v>
      </c>
      <c r="I33" s="146"/>
      <c r="J33" s="148" t="s">
        <v>21</v>
      </c>
      <c r="K33" s="99">
        <f t="shared" ref="K33:K35" si="2">(G33-E33-I33)*24</f>
        <v>0</v>
      </c>
      <c r="M33" s="29" t="s">
        <v>196</v>
      </c>
    </row>
    <row r="34" spans="2:13" x14ac:dyDescent="0.45">
      <c r="B34" s="144"/>
      <c r="C34" s="145" t="s">
        <v>195</v>
      </c>
      <c r="D34" s="144" t="s">
        <v>71</v>
      </c>
      <c r="E34" s="146"/>
      <c r="F34" s="144" t="s">
        <v>50</v>
      </c>
      <c r="G34" s="146"/>
      <c r="H34" s="147" t="s">
        <v>17</v>
      </c>
      <c r="I34" s="146"/>
      <c r="J34" s="148" t="s">
        <v>21</v>
      </c>
      <c r="K34" s="99">
        <f t="shared" ref="K34" si="3">(G34-E34-I34)*24</f>
        <v>0</v>
      </c>
      <c r="M34" s="29" t="s">
        <v>196</v>
      </c>
    </row>
    <row r="35" spans="2:13" x14ac:dyDescent="0.45">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69"/>
  <sheetViews>
    <sheetView workbookViewId="0">
      <selection activeCell="B3" sqref="B3"/>
    </sheetView>
  </sheetViews>
  <sheetFormatPr defaultColWidth="9" defaultRowHeight="18" x14ac:dyDescent="0.45"/>
  <cols>
    <col min="1" max="1" width="1.8984375" style="29" customWidth="1"/>
    <col min="2" max="3" width="9" style="29"/>
    <col min="4" max="4" width="44.19921875" style="29" customWidth="1"/>
    <col min="5" max="16384" width="9" style="29"/>
  </cols>
  <sheetData>
    <row r="1" spans="2:11" x14ac:dyDescent="0.45">
      <c r="B1" s="29" t="s">
        <v>113</v>
      </c>
    </row>
    <row r="2" spans="2:11" s="36" customFormat="1" ht="20.25" customHeight="1" x14ac:dyDescent="0.45">
      <c r="B2" s="43" t="s">
        <v>176</v>
      </c>
      <c r="C2" s="43"/>
      <c r="D2" s="44"/>
    </row>
    <row r="3" spans="2:11" s="36" customFormat="1" ht="20.25" customHeight="1" x14ac:dyDescent="0.45">
      <c r="B3" s="44"/>
      <c r="C3" s="44"/>
      <c r="D3" s="44"/>
    </row>
    <row r="4" spans="2:11" s="36" customFormat="1" ht="20.25" customHeight="1" x14ac:dyDescent="0.45">
      <c r="B4" s="142"/>
      <c r="C4" s="44" t="s">
        <v>198</v>
      </c>
      <c r="D4" s="44"/>
      <c r="F4" s="303" t="s">
        <v>199</v>
      </c>
      <c r="G4" s="303"/>
      <c r="H4" s="303"/>
      <c r="I4" s="303"/>
      <c r="J4" s="303"/>
      <c r="K4" s="303"/>
    </row>
    <row r="5" spans="2:11" s="36" customFormat="1" ht="20.25" customHeight="1" x14ac:dyDescent="0.45">
      <c r="B5" s="143"/>
      <c r="C5" s="44" t="s">
        <v>200</v>
      </c>
      <c r="D5" s="44"/>
      <c r="F5" s="303"/>
      <c r="G5" s="303"/>
      <c r="H5" s="303"/>
      <c r="I5" s="303"/>
      <c r="J5" s="303"/>
      <c r="K5" s="303"/>
    </row>
    <row r="6" spans="2:11" s="36" customFormat="1" ht="20.25" customHeight="1" x14ac:dyDescent="0.45">
      <c r="B6" s="57" t="s">
        <v>189</v>
      </c>
      <c r="C6" s="44"/>
      <c r="D6" s="44"/>
    </row>
    <row r="7" spans="2:11" s="36" customFormat="1" ht="20.25" customHeight="1" x14ac:dyDescent="0.45">
      <c r="B7" s="57"/>
      <c r="C7" s="44"/>
      <c r="D7" s="44"/>
    </row>
    <row r="8" spans="2:11" s="36" customFormat="1" ht="20.25" customHeight="1" x14ac:dyDescent="0.45">
      <c r="B8" s="44" t="s">
        <v>126</v>
      </c>
      <c r="C8" s="44"/>
      <c r="D8" s="44"/>
    </row>
    <row r="9" spans="2:11" s="36" customFormat="1" ht="20.25" customHeight="1" x14ac:dyDescent="0.45">
      <c r="B9" s="57"/>
      <c r="C9" s="44"/>
      <c r="D9" s="44"/>
    </row>
    <row r="10" spans="2:11" s="36" customFormat="1" ht="20.25" customHeight="1" x14ac:dyDescent="0.45">
      <c r="B10" s="44" t="s">
        <v>150</v>
      </c>
      <c r="C10" s="44"/>
      <c r="D10" s="44"/>
    </row>
    <row r="11" spans="2:11" s="36" customFormat="1" ht="20.25" customHeight="1" x14ac:dyDescent="0.45">
      <c r="B11" s="44" t="s">
        <v>118</v>
      </c>
      <c r="C11" s="44"/>
      <c r="D11" s="44"/>
    </row>
    <row r="12" spans="2:11" s="36" customFormat="1" ht="20.25" customHeight="1" x14ac:dyDescent="0.45">
      <c r="B12" s="44" t="s">
        <v>157</v>
      </c>
      <c r="C12" s="44"/>
      <c r="D12" s="44"/>
    </row>
    <row r="13" spans="2:11" s="36" customFormat="1" ht="20.25" customHeight="1" x14ac:dyDescent="0.45">
      <c r="B13" s="44"/>
      <c r="C13" s="44"/>
      <c r="D13" s="44"/>
    </row>
    <row r="14" spans="2:11" s="36" customFormat="1" ht="20.25" customHeight="1" x14ac:dyDescent="0.45">
      <c r="B14" s="44" t="s">
        <v>151</v>
      </c>
      <c r="C14" s="44"/>
      <c r="D14" s="44"/>
    </row>
    <row r="15" spans="2:11" s="36" customFormat="1" ht="20.25" customHeight="1" x14ac:dyDescent="0.45">
      <c r="B15" s="44"/>
      <c r="C15" s="44"/>
      <c r="D15" s="44"/>
    </row>
    <row r="16" spans="2:11" s="36" customFormat="1" ht="20.25" customHeight="1" x14ac:dyDescent="0.45">
      <c r="B16" s="44" t="s">
        <v>120</v>
      </c>
      <c r="C16" s="44"/>
      <c r="D16" s="44"/>
    </row>
    <row r="17" spans="2:4" s="36" customFormat="1" ht="20.25" customHeight="1" x14ac:dyDescent="0.45">
      <c r="B17" s="44"/>
      <c r="C17" s="44"/>
      <c r="D17" s="44"/>
    </row>
    <row r="18" spans="2:4" s="36" customFormat="1" ht="20.25" customHeight="1" x14ac:dyDescent="0.45">
      <c r="B18" s="44" t="s">
        <v>121</v>
      </c>
      <c r="C18" s="44"/>
      <c r="D18" s="44"/>
    </row>
    <row r="19" spans="2:4" s="36" customFormat="1" ht="20.25" customHeight="1" x14ac:dyDescent="0.45">
      <c r="B19" s="44" t="s">
        <v>105</v>
      </c>
      <c r="C19" s="44"/>
      <c r="D19" s="44"/>
    </row>
    <row r="20" spans="2:4" s="36" customFormat="1" ht="20.25" customHeight="1" x14ac:dyDescent="0.45">
      <c r="B20" s="44"/>
      <c r="C20" s="44"/>
      <c r="D20" s="44"/>
    </row>
    <row r="21" spans="2:4" s="36" customFormat="1" ht="20.25" customHeight="1" x14ac:dyDescent="0.45">
      <c r="B21" s="44"/>
      <c r="C21" s="45" t="s">
        <v>62</v>
      </c>
      <c r="D21" s="45" t="s">
        <v>1</v>
      </c>
    </row>
    <row r="22" spans="2:4" s="36" customFormat="1" ht="20.25" customHeight="1" x14ac:dyDescent="0.45">
      <c r="B22" s="44"/>
      <c r="C22" s="45">
        <v>1</v>
      </c>
      <c r="D22" s="46" t="s">
        <v>2</v>
      </c>
    </row>
    <row r="23" spans="2:4" s="36" customFormat="1" ht="20.25" customHeight="1" x14ac:dyDescent="0.45">
      <c r="B23" s="44"/>
      <c r="C23" s="45">
        <v>2</v>
      </c>
      <c r="D23" s="46" t="s">
        <v>174</v>
      </c>
    </row>
    <row r="24" spans="2:4" s="36" customFormat="1" ht="20.25" customHeight="1" x14ac:dyDescent="0.45">
      <c r="B24" s="44"/>
      <c r="C24" s="45">
        <v>3</v>
      </c>
      <c r="D24" s="46" t="s">
        <v>190</v>
      </c>
    </row>
    <row r="25" spans="2:4" s="36" customFormat="1" ht="20.25" customHeight="1" x14ac:dyDescent="0.45">
      <c r="B25" s="44"/>
      <c r="C25" s="44"/>
      <c r="D25" s="44"/>
    </row>
    <row r="26" spans="2:4" s="36" customFormat="1" ht="20.25" customHeight="1" x14ac:dyDescent="0.45">
      <c r="B26" s="44"/>
      <c r="C26" s="44" t="s">
        <v>175</v>
      </c>
      <c r="D26" s="44"/>
    </row>
    <row r="27" spans="2:4" s="36" customFormat="1" ht="20.25" customHeight="1" x14ac:dyDescent="0.45">
      <c r="B27" s="44"/>
      <c r="C27" s="44"/>
      <c r="D27" s="44"/>
    </row>
    <row r="28" spans="2:4" s="36" customFormat="1" ht="20.25" customHeight="1" x14ac:dyDescent="0.45">
      <c r="B28" s="44"/>
      <c r="C28" s="44"/>
      <c r="D28" s="44"/>
    </row>
    <row r="29" spans="2:4" s="36" customFormat="1" ht="20.25" customHeight="1" x14ac:dyDescent="0.45">
      <c r="B29" s="44" t="s">
        <v>122</v>
      </c>
      <c r="C29" s="44"/>
      <c r="D29" s="44"/>
    </row>
    <row r="30" spans="2:4" s="36" customFormat="1" ht="20.25" customHeight="1" x14ac:dyDescent="0.45">
      <c r="B30" s="44" t="s">
        <v>106</v>
      </c>
      <c r="C30" s="44"/>
      <c r="D30" s="44"/>
    </row>
    <row r="31" spans="2:4" s="36" customFormat="1" ht="20.25" customHeight="1" x14ac:dyDescent="0.45">
      <c r="B31" s="44"/>
      <c r="C31" s="44"/>
      <c r="D31" s="44"/>
    </row>
    <row r="32" spans="2:4" s="36" customFormat="1" ht="20.25" customHeight="1" x14ac:dyDescent="0.45">
      <c r="B32" s="44"/>
      <c r="C32" s="45" t="s">
        <v>7</v>
      </c>
      <c r="D32" s="45" t="s">
        <v>8</v>
      </c>
    </row>
    <row r="33" spans="2:56" s="36" customFormat="1" ht="20.25" customHeight="1" x14ac:dyDescent="0.45">
      <c r="B33" s="44"/>
      <c r="C33" s="45" t="s">
        <v>3</v>
      </c>
      <c r="D33" s="46" t="s">
        <v>107</v>
      </c>
    </row>
    <row r="34" spans="2:56" s="36" customFormat="1" ht="20.25" customHeight="1" x14ac:dyDescent="0.45">
      <c r="B34" s="44"/>
      <c r="C34" s="45" t="s">
        <v>4</v>
      </c>
      <c r="D34" s="46" t="s">
        <v>108</v>
      </c>
    </row>
    <row r="35" spans="2:56" s="36" customFormat="1" ht="20.25" customHeight="1" x14ac:dyDescent="0.45">
      <c r="B35" s="44"/>
      <c r="C35" s="45" t="s">
        <v>5</v>
      </c>
      <c r="D35" s="46" t="s">
        <v>109</v>
      </c>
    </row>
    <row r="36" spans="2:56" s="36" customFormat="1" ht="20.25" customHeight="1" x14ac:dyDescent="0.45">
      <c r="B36" s="44"/>
      <c r="C36" s="45" t="s">
        <v>6</v>
      </c>
      <c r="D36" s="46" t="s">
        <v>145</v>
      </c>
    </row>
    <row r="37" spans="2:56" s="36" customFormat="1" ht="20.25" customHeight="1" x14ac:dyDescent="0.45">
      <c r="B37" s="44"/>
      <c r="C37" s="44"/>
      <c r="D37" s="44"/>
    </row>
    <row r="38" spans="2:56" s="36" customFormat="1" ht="20.25" customHeight="1" x14ac:dyDescent="0.45">
      <c r="B38" s="44"/>
      <c r="C38" s="47" t="s">
        <v>9</v>
      </c>
      <c r="D38" s="44"/>
    </row>
    <row r="39" spans="2:56" s="36" customFormat="1" ht="20.25" customHeight="1" x14ac:dyDescent="0.45">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5">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5">
      <c r="F41" s="44"/>
    </row>
    <row r="42" spans="2:56" s="36" customFormat="1" ht="20.25" customHeight="1" x14ac:dyDescent="0.45">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5">
      <c r="B43" s="44" t="s">
        <v>123</v>
      </c>
      <c r="C43" s="44"/>
      <c r="D43" s="44"/>
    </row>
    <row r="44" spans="2:56" s="36" customFormat="1" ht="20.25" customHeight="1" x14ac:dyDescent="0.45">
      <c r="B44" s="44" t="s">
        <v>111</v>
      </c>
      <c r="C44" s="44"/>
      <c r="D44" s="44"/>
    </row>
    <row r="45" spans="2:56" s="36" customFormat="1" ht="20.25" customHeight="1" x14ac:dyDescent="0.45">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5">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5">
      <c r="B47" s="44" t="s">
        <v>124</v>
      </c>
      <c r="C47" s="44"/>
    </row>
    <row r="48" spans="2:56" s="36" customFormat="1" ht="20.25" customHeight="1" x14ac:dyDescent="0.45"/>
    <row r="49" spans="2:56" s="36" customFormat="1" ht="20.25" customHeight="1" x14ac:dyDescent="0.45">
      <c r="B49" s="44" t="s">
        <v>125</v>
      </c>
      <c r="C49" s="44"/>
      <c r="D49" s="44"/>
    </row>
    <row r="50" spans="2:56" s="36" customFormat="1" ht="20.25" customHeight="1" x14ac:dyDescent="0.45">
      <c r="B50" s="44" t="s">
        <v>112</v>
      </c>
      <c r="C50" s="44"/>
      <c r="D50" s="44"/>
    </row>
    <row r="51" spans="2:56" s="36" customFormat="1" ht="20.25" customHeight="1" x14ac:dyDescent="0.45"/>
    <row r="52" spans="2:56" s="36" customFormat="1" ht="20.25" customHeight="1" x14ac:dyDescent="0.45">
      <c r="B52" s="44" t="s">
        <v>127</v>
      </c>
      <c r="C52" s="44"/>
      <c r="D52" s="44"/>
    </row>
    <row r="53" spans="2:56" s="36" customFormat="1" ht="20.25" customHeight="1" x14ac:dyDescent="0.45">
      <c r="B53" s="44" t="s">
        <v>128</v>
      </c>
      <c r="C53" s="44"/>
      <c r="D53" s="44"/>
    </row>
    <row r="54" spans="2:56" s="36" customFormat="1" ht="20.25" customHeight="1" x14ac:dyDescent="0.45">
      <c r="B54" s="44"/>
      <c r="C54" s="44"/>
      <c r="D54" s="44"/>
    </row>
    <row r="55" spans="2:56" s="36" customFormat="1" ht="20.25" customHeight="1" x14ac:dyDescent="0.45">
      <c r="B55" s="44" t="s">
        <v>129</v>
      </c>
      <c r="C55" s="44"/>
      <c r="D55" s="44"/>
    </row>
    <row r="56" spans="2:56" s="36" customFormat="1" ht="20.25" customHeight="1" x14ac:dyDescent="0.45">
      <c r="B56" s="44"/>
      <c r="C56" s="44"/>
      <c r="D56" s="44"/>
    </row>
    <row r="57" spans="2:56" s="36" customFormat="1" ht="20.25" customHeight="1" x14ac:dyDescent="0.45">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5">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5">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5">
      <c r="B60" s="36" t="s">
        <v>167</v>
      </c>
      <c r="D60" s="56"/>
      <c r="E60" s="47"/>
      <c r="F60" s="47"/>
    </row>
    <row r="61" spans="2:56" s="36" customFormat="1" ht="20.25" customHeight="1" x14ac:dyDescent="0.45">
      <c r="B61" s="56"/>
      <c r="C61" s="56"/>
      <c r="D61" s="56"/>
      <c r="E61" s="44"/>
      <c r="F61" s="44"/>
    </row>
    <row r="62" spans="2:56" s="36" customFormat="1" ht="20.25" customHeight="1" x14ac:dyDescent="0.45">
      <c r="D62" s="56"/>
      <c r="E62" s="47"/>
      <c r="F62" s="47"/>
    </row>
    <row r="63" spans="2:56" s="36" customFormat="1" ht="20.25" customHeight="1" x14ac:dyDescent="0.45">
      <c r="B63" s="56"/>
      <c r="C63" s="56"/>
      <c r="D63" s="56"/>
      <c r="E63" s="44"/>
      <c r="F63" s="44"/>
    </row>
    <row r="64" spans="2:56" ht="20.25" customHeight="1" x14ac:dyDescent="0.45"/>
    <row r="65" ht="20.25" customHeight="1" x14ac:dyDescent="0.45"/>
    <row r="66" ht="20.25" customHeight="1" x14ac:dyDescent="0.45"/>
    <row r="67" ht="20.25" customHeight="1" x14ac:dyDescent="0.45"/>
    <row r="68" ht="20.25" customHeight="1" x14ac:dyDescent="0.45"/>
    <row r="69" ht="20.25" customHeight="1" x14ac:dyDescent="0.45"/>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J42"/>
  <sheetViews>
    <sheetView workbookViewId="0">
      <selection activeCell="C34" sqref="C34"/>
    </sheetView>
  </sheetViews>
  <sheetFormatPr defaultColWidth="9" defaultRowHeight="18" x14ac:dyDescent="0.45"/>
  <cols>
    <col min="1" max="1" width="2" style="29" customWidth="1"/>
    <col min="2" max="2" width="7.09765625" style="29" bestFit="1" customWidth="1"/>
    <col min="3" max="10" width="40.59765625" style="29" customWidth="1"/>
    <col min="11" max="16384" width="9" style="29"/>
  </cols>
  <sheetData>
    <row r="1" spans="2:10" x14ac:dyDescent="0.45">
      <c r="B1" s="29" t="s">
        <v>153</v>
      </c>
    </row>
    <row r="3" spans="2:10" x14ac:dyDescent="0.45">
      <c r="B3" s="99" t="s">
        <v>154</v>
      </c>
      <c r="C3" s="99" t="s">
        <v>155</v>
      </c>
    </row>
    <row r="4" spans="2:10" x14ac:dyDescent="0.45">
      <c r="B4" s="99">
        <v>1</v>
      </c>
      <c r="C4" s="89" t="s">
        <v>172</v>
      </c>
    </row>
    <row r="5" spans="2:10" x14ac:dyDescent="0.45">
      <c r="B5" s="99">
        <v>2</v>
      </c>
      <c r="C5" s="89" t="s">
        <v>182</v>
      </c>
    </row>
    <row r="6" spans="2:10" x14ac:dyDescent="0.45">
      <c r="B6" s="99">
        <v>3</v>
      </c>
      <c r="C6" s="89"/>
    </row>
    <row r="7" spans="2:10" x14ac:dyDescent="0.45">
      <c r="B7" s="99">
        <v>4</v>
      </c>
      <c r="C7" s="89"/>
    </row>
    <row r="8" spans="2:10" x14ac:dyDescent="0.45">
      <c r="B8" s="99">
        <v>5</v>
      </c>
      <c r="C8" s="89"/>
    </row>
    <row r="10" spans="2:10" x14ac:dyDescent="0.45">
      <c r="B10" s="29" t="s">
        <v>152</v>
      </c>
    </row>
    <row r="11" spans="2:10" ht="18.600000000000001" thickBot="1" x14ac:dyDescent="0.5"/>
    <row r="12" spans="2:10" ht="18.600000000000001" thickBot="1" x14ac:dyDescent="0.5">
      <c r="B12" s="75" t="s">
        <v>136</v>
      </c>
      <c r="C12" s="76" t="s">
        <v>2</v>
      </c>
      <c r="D12" s="77" t="s">
        <v>174</v>
      </c>
      <c r="E12" s="78" t="s">
        <v>183</v>
      </c>
      <c r="F12" s="79"/>
      <c r="G12" s="79"/>
      <c r="H12" s="79"/>
      <c r="I12" s="79"/>
      <c r="J12" s="80"/>
    </row>
    <row r="13" spans="2:10" x14ac:dyDescent="0.45">
      <c r="B13" s="304" t="s">
        <v>137</v>
      </c>
      <c r="C13" s="81" t="s">
        <v>173</v>
      </c>
      <c r="D13" s="82" t="s">
        <v>173</v>
      </c>
      <c r="E13" s="83" t="s">
        <v>184</v>
      </c>
      <c r="F13" s="84"/>
      <c r="G13" s="84"/>
      <c r="H13" s="84"/>
      <c r="I13" s="84"/>
      <c r="J13" s="85"/>
    </row>
    <row r="14" spans="2:10" x14ac:dyDescent="0.45">
      <c r="B14" s="304"/>
      <c r="C14" s="86"/>
      <c r="D14" s="87" t="s">
        <v>174</v>
      </c>
      <c r="E14" s="88" t="s">
        <v>185</v>
      </c>
      <c r="F14" s="89"/>
      <c r="G14" s="89"/>
      <c r="H14" s="89"/>
      <c r="I14" s="89"/>
      <c r="J14" s="90"/>
    </row>
    <row r="15" spans="2:10" x14ac:dyDescent="0.45">
      <c r="B15" s="304"/>
      <c r="C15" s="86"/>
      <c r="D15" s="91"/>
      <c r="E15" s="92" t="s">
        <v>186</v>
      </c>
      <c r="F15" s="89"/>
      <c r="G15" s="89"/>
      <c r="H15" s="89"/>
      <c r="I15" s="89"/>
      <c r="J15" s="90"/>
    </row>
    <row r="16" spans="2:10" x14ac:dyDescent="0.45">
      <c r="B16" s="304"/>
      <c r="C16" s="86"/>
      <c r="D16" s="91"/>
      <c r="E16" s="92" t="s">
        <v>187</v>
      </c>
      <c r="F16" s="89"/>
      <c r="G16" s="89"/>
      <c r="H16" s="89"/>
      <c r="I16" s="89"/>
      <c r="J16" s="90"/>
    </row>
    <row r="17" spans="2:10" x14ac:dyDescent="0.45">
      <c r="B17" s="304"/>
      <c r="C17" s="86"/>
      <c r="D17" s="91"/>
      <c r="E17" s="91" t="s">
        <v>188</v>
      </c>
      <c r="F17" s="89"/>
      <c r="G17" s="89"/>
      <c r="H17" s="89"/>
      <c r="I17" s="89"/>
      <c r="J17" s="90"/>
    </row>
    <row r="18" spans="2:10" x14ac:dyDescent="0.45">
      <c r="B18" s="304"/>
      <c r="C18" s="86"/>
      <c r="D18" s="91"/>
      <c r="E18" s="91"/>
      <c r="F18" s="89"/>
      <c r="G18" s="89"/>
      <c r="H18" s="89"/>
      <c r="I18" s="89"/>
      <c r="J18" s="90"/>
    </row>
    <row r="19" spans="2:10" x14ac:dyDescent="0.45">
      <c r="B19" s="304"/>
      <c r="C19" s="86"/>
      <c r="D19" s="91"/>
      <c r="E19" s="91"/>
      <c r="F19" s="89"/>
      <c r="G19" s="89"/>
      <c r="H19" s="89"/>
      <c r="I19" s="89"/>
      <c r="J19" s="90"/>
    </row>
    <row r="20" spans="2:10" x14ac:dyDescent="0.45">
      <c r="B20" s="304"/>
      <c r="C20" s="86"/>
      <c r="D20" s="91"/>
      <c r="E20" s="91"/>
      <c r="F20" s="89"/>
      <c r="G20" s="89"/>
      <c r="H20" s="89"/>
      <c r="I20" s="89"/>
      <c r="J20" s="90"/>
    </row>
    <row r="21" spans="2:10" x14ac:dyDescent="0.45">
      <c r="B21" s="304"/>
      <c r="C21" s="86"/>
      <c r="D21" s="91"/>
      <c r="E21" s="91"/>
      <c r="F21" s="89"/>
      <c r="G21" s="89"/>
      <c r="H21" s="89"/>
      <c r="I21" s="89"/>
      <c r="J21" s="90"/>
    </row>
    <row r="22" spans="2:10" x14ac:dyDescent="0.45">
      <c r="B22" s="304"/>
      <c r="C22" s="86"/>
      <c r="D22" s="91"/>
      <c r="E22" s="93"/>
      <c r="F22" s="89"/>
      <c r="G22" s="89"/>
      <c r="H22" s="89"/>
      <c r="I22" s="89"/>
      <c r="J22" s="90"/>
    </row>
    <row r="23" spans="2:10" x14ac:dyDescent="0.45">
      <c r="B23" s="304"/>
      <c r="C23" s="86"/>
      <c r="D23" s="91"/>
      <c r="E23" s="93"/>
      <c r="F23" s="89"/>
      <c r="G23" s="89"/>
      <c r="H23" s="89"/>
      <c r="I23" s="89"/>
      <c r="J23" s="90"/>
    </row>
    <row r="24" spans="2:10" x14ac:dyDescent="0.45">
      <c r="B24" s="304"/>
      <c r="C24" s="86"/>
      <c r="D24" s="91"/>
      <c r="E24" s="93"/>
      <c r="F24" s="89"/>
      <c r="G24" s="89"/>
      <c r="H24" s="89"/>
      <c r="I24" s="89"/>
      <c r="J24" s="90"/>
    </row>
    <row r="25" spans="2:10" ht="18.600000000000001" thickBot="1" x14ac:dyDescent="0.5">
      <c r="B25" s="305"/>
      <c r="C25" s="94"/>
      <c r="D25" s="95"/>
      <c r="E25" s="96"/>
      <c r="F25" s="97"/>
      <c r="G25" s="97"/>
      <c r="H25" s="97"/>
      <c r="I25" s="97"/>
      <c r="J25" s="98"/>
    </row>
    <row r="28" spans="2:10" x14ac:dyDescent="0.45">
      <c r="C28" s="29" t="s">
        <v>201</v>
      </c>
    </row>
    <row r="29" spans="2:10" x14ac:dyDescent="0.45">
      <c r="C29" s="29" t="s">
        <v>75</v>
      </c>
    </row>
    <row r="30" spans="2:10" x14ac:dyDescent="0.45">
      <c r="C30" s="29" t="s">
        <v>202</v>
      </c>
    </row>
    <row r="31" spans="2:10" x14ac:dyDescent="0.45">
      <c r="C31" s="29" t="s">
        <v>204</v>
      </c>
    </row>
    <row r="32" spans="2:10" x14ac:dyDescent="0.45">
      <c r="C32" s="29" t="s">
        <v>205</v>
      </c>
    </row>
    <row r="33" spans="3:3" x14ac:dyDescent="0.45">
      <c r="C33" s="29" t="s">
        <v>206</v>
      </c>
    </row>
    <row r="34" spans="3:3" x14ac:dyDescent="0.45">
      <c r="C34" s="29" t="s">
        <v>76</v>
      </c>
    </row>
    <row r="35" spans="3:3" x14ac:dyDescent="0.45">
      <c r="C35" s="29" t="s">
        <v>77</v>
      </c>
    </row>
    <row r="37" spans="3:3" x14ac:dyDescent="0.45">
      <c r="C37" s="29" t="s">
        <v>203</v>
      </c>
    </row>
    <row r="38" spans="3:3" x14ac:dyDescent="0.45">
      <c r="C38" s="29" t="s">
        <v>138</v>
      </c>
    </row>
    <row r="39" spans="3:3" x14ac:dyDescent="0.45">
      <c r="C39" s="29" t="s">
        <v>139</v>
      </c>
    </row>
    <row r="40" spans="3:3" x14ac:dyDescent="0.45">
      <c r="C40" s="29" t="s">
        <v>140</v>
      </c>
    </row>
    <row r="41" spans="3:3" x14ac:dyDescent="0.45">
      <c r="C41" s="29" t="s">
        <v>141</v>
      </c>
    </row>
    <row r="42" spans="3:3" x14ac:dyDescent="0.45">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居宅介護支援</vt:lpstr>
      <vt:lpstr>【記載例】居宅介護支援</vt:lpstr>
      <vt:lpstr>シフト記号表（勤務時間帯）</vt:lpstr>
      <vt:lpstr>【記載例】シフト記号表（勤務時間帯）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堀越　紗耶香</cp:lastModifiedBy>
  <cp:lastPrinted>2020-08-19T09:42:01Z</cp:lastPrinted>
  <dcterms:created xsi:type="dcterms:W3CDTF">2020-01-14T23:44:41Z</dcterms:created>
  <dcterms:modified xsi:type="dcterms:W3CDTF">2023-03-27T00:34:33Z</dcterms:modified>
</cp:coreProperties>
</file>