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13_ncr:1_{B08A8328-0E1F-4326-A41B-DACCF46CCB68}" xr6:coauthVersionLast="36" xr6:coauthVersionMax="36" xr10:uidLastSave="{00000000-0000-0000-0000-000000000000}"/>
  <bookViews>
    <workbookView xWindow="0" yWindow="0" windowWidth="20496" windowHeight="7680" tabRatio="670" xr2:uid="{00000000-000D-0000-FFFF-FFFF00000000}"/>
  </bookViews>
  <sheets>
    <sheet name="地域密着型通所介護・通所型サービス" sheetId="10" r:id="rId1"/>
    <sheet name="認知症対応型通所介護" sheetId="12" r:id="rId2"/>
    <sheet name="シフト記号表（勤務時間帯）" sheetId="11" r:id="rId3"/>
    <sheet name="【記載例】地密通所・認知症対応型通所介護" sheetId="8" r:id="rId4"/>
    <sheet name="【記載例】シフト記号表（勤務時間帯）" sheetId="6" r:id="rId5"/>
    <sheet name="記入方法" sheetId="7" r:id="rId6"/>
    <sheet name="プルダウン・リスト" sheetId="3" state="hidden"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【記載例】地密通所・認知症対応型通所介護!$A$1:$BF$71</definedName>
    <definedName name="_xlnm.Print_Area" localSheetId="5">記入方法!$B$1:$P$85</definedName>
    <definedName name="_xlnm.Print_Area" localSheetId="0">地域密着型通所介護・通所型サービス!$A$1:$BF$71</definedName>
    <definedName name="_xlnm.Print_Area" localSheetId="1">認知症対応型通所介護!$A$1:$BF$71</definedName>
    <definedName name="_xlnm.Print_Titles" localSheetId="0">地域密着型通所介護・通所型サービス!$1:$21</definedName>
    <definedName name="_xlnm.Print_Titles" localSheetId="1">認知症対応型通所介護!$1:$21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1" i="12" l="1"/>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X60" i="12" s="1"/>
  <c r="AZ60" i="12" s="1"/>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AX59" i="12" s="1"/>
  <c r="AZ59" i="12" s="1"/>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AX57" i="12" s="1"/>
  <c r="AZ57" i="12" s="1"/>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AX56" i="12" s="1"/>
  <c r="AZ56" i="12" s="1"/>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AX54" i="12" s="1"/>
  <c r="AZ54" i="12" s="1"/>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AX53" i="12" s="1"/>
  <c r="AZ53" i="12" s="1"/>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AX51" i="12" s="1"/>
  <c r="AZ51" i="12" s="1"/>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AX50" i="12" s="1"/>
  <c r="AZ50" i="12" s="1"/>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AX48" i="12" s="1"/>
  <c r="AZ48" i="12" s="1"/>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AX47" i="12" s="1"/>
  <c r="AZ47" i="12" s="1"/>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AX45" i="12" s="1"/>
  <c r="AZ45" i="12" s="1"/>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AX44" i="12" s="1"/>
  <c r="AZ44" i="12" s="1"/>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AX42" i="12" s="1"/>
  <c r="AZ42" i="12" s="1"/>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AX41" i="12" s="1"/>
  <c r="AZ41" i="12" s="1"/>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AX39" i="12" s="1"/>
  <c r="AZ39" i="12" s="1"/>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X38" i="12" s="1"/>
  <c r="AZ38" i="12" s="1"/>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6" i="12" s="1"/>
  <c r="AZ36" i="12" s="1"/>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AX35" i="12" s="1"/>
  <c r="AZ35" i="12" s="1"/>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X33" i="12" s="1"/>
  <c r="AZ33" i="12" s="1"/>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AX32" i="12" s="1"/>
  <c r="AZ32" i="12" s="1"/>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X30" i="12" s="1"/>
  <c r="AZ30" i="12" s="1"/>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X29" i="12" s="1"/>
  <c r="AZ29"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X27" i="12" s="1"/>
  <c r="AZ27" i="12" s="1"/>
  <c r="F27" i="12"/>
  <c r="AJ63"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AX26" i="12" s="1"/>
  <c r="AZ26" i="12" s="1"/>
  <c r="B25" i="12"/>
  <c r="B28" i="12" s="1"/>
  <c r="B31" i="12" s="1"/>
  <c r="B34" i="12" s="1"/>
  <c r="B37" i="12" s="1"/>
  <c r="B40" i="12" s="1"/>
  <c r="B43" i="12" s="1"/>
  <c r="B46" i="12" s="1"/>
  <c r="B49" i="12" s="1"/>
  <c r="B52" i="12" s="1"/>
  <c r="B55" i="12" s="1"/>
  <c r="B58"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X24" i="12" s="1"/>
  <c r="AZ24"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X23" i="12" s="1"/>
  <c r="AZ23" i="12" s="1"/>
  <c r="AW19" i="12"/>
  <c r="AW20" i="12" s="1"/>
  <c r="AW21" i="12" s="1"/>
  <c r="AV19" i="12"/>
  <c r="AV20" i="12" s="1"/>
  <c r="AV21" i="12" s="1"/>
  <c r="AU19" i="12"/>
  <c r="AU20" i="12" s="1"/>
  <c r="AU21" i="12" s="1"/>
  <c r="AX17" i="12"/>
  <c r="BC14" i="12"/>
  <c r="AC2" i="12"/>
  <c r="AS20" i="12" s="1"/>
  <c r="AS21" i="12" s="1"/>
  <c r="T20" i="12" l="1"/>
  <c r="T21" i="12" s="1"/>
  <c r="V20" i="12"/>
  <c r="V21" i="12" s="1"/>
  <c r="X20" i="12"/>
  <c r="X21" i="12" s="1"/>
  <c r="Z20" i="12"/>
  <c r="Z21" i="12" s="1"/>
  <c r="AB20" i="12"/>
  <c r="AB21" i="12" s="1"/>
  <c r="AD20" i="12"/>
  <c r="AD21" i="12" s="1"/>
  <c r="AF20" i="12"/>
  <c r="AF21" i="12" s="1"/>
  <c r="AH20" i="12"/>
  <c r="AH21" i="12" s="1"/>
  <c r="AJ20" i="12"/>
  <c r="AJ21" i="12" s="1"/>
  <c r="AL20" i="12"/>
  <c r="AL21" i="12" s="1"/>
  <c r="AN20" i="12"/>
  <c r="AN21" i="12" s="1"/>
  <c r="AP20" i="12"/>
  <c r="AP21" i="12" s="1"/>
  <c r="AR20" i="12"/>
  <c r="AR21" i="12" s="1"/>
  <c r="AT20" i="12"/>
  <c r="AT21" i="12" s="1"/>
  <c r="T62" i="12"/>
  <c r="V62" i="12"/>
  <c r="X62" i="12"/>
  <c r="Z62" i="12"/>
  <c r="AB62" i="12"/>
  <c r="AD62" i="12"/>
  <c r="AF62" i="12"/>
  <c r="AH62" i="12"/>
  <c r="AJ62" i="12"/>
  <c r="AL62" i="12"/>
  <c r="AO62" i="12"/>
  <c r="AS62" i="12"/>
  <c r="AW62" i="12"/>
  <c r="T63" i="12"/>
  <c r="X63" i="12"/>
  <c r="AB63" i="12"/>
  <c r="AF63" i="12"/>
  <c r="BB8" i="12"/>
  <c r="S20" i="12"/>
  <c r="S21" i="12" s="1"/>
  <c r="U20" i="12"/>
  <c r="U21" i="12" s="1"/>
  <c r="W20" i="12"/>
  <c r="W21" i="12" s="1"/>
  <c r="Y20" i="12"/>
  <c r="Y21" i="12" s="1"/>
  <c r="AA20" i="12"/>
  <c r="AA21" i="12" s="1"/>
  <c r="AC20" i="12"/>
  <c r="AC21" i="12" s="1"/>
  <c r="AE20" i="12"/>
  <c r="AE21" i="12" s="1"/>
  <c r="AG20" i="12"/>
  <c r="AG21" i="12" s="1"/>
  <c r="AI20" i="12"/>
  <c r="AI21" i="12" s="1"/>
  <c r="AK20" i="12"/>
  <c r="AK21" i="12" s="1"/>
  <c r="AM20" i="12"/>
  <c r="AM21" i="12" s="1"/>
  <c r="AO20" i="12"/>
  <c r="AO21" i="12" s="1"/>
  <c r="AQ20" i="12"/>
  <c r="AQ21" i="12" s="1"/>
  <c r="AV70" i="12"/>
  <c r="AT70" i="12"/>
  <c r="AR70" i="12"/>
  <c r="AP70" i="12"/>
  <c r="AN70" i="12"/>
  <c r="AL70" i="12"/>
  <c r="AJ70" i="12"/>
  <c r="AH70" i="12"/>
  <c r="AF70" i="12"/>
  <c r="AD70" i="12"/>
  <c r="AB70" i="12"/>
  <c r="Z70" i="12"/>
  <c r="X70" i="12"/>
  <c r="V70" i="12"/>
  <c r="T70" i="12"/>
  <c r="AW69" i="12"/>
  <c r="AU69" i="12"/>
  <c r="AS69" i="12"/>
  <c r="AQ69" i="12"/>
  <c r="AO69" i="12"/>
  <c r="AM69" i="12"/>
  <c r="AK69" i="12"/>
  <c r="AI69" i="12"/>
  <c r="AG69" i="12"/>
  <c r="AE69" i="12"/>
  <c r="AC69" i="12"/>
  <c r="AA69" i="12"/>
  <c r="Y69" i="12"/>
  <c r="W69" i="12"/>
  <c r="U69" i="12"/>
  <c r="S69" i="12"/>
  <c r="AV68" i="12"/>
  <c r="AT68" i="12"/>
  <c r="AR68" i="12"/>
  <c r="AP68" i="12"/>
  <c r="AN68" i="12"/>
  <c r="AL68" i="12"/>
  <c r="AJ68" i="12"/>
  <c r="AH68" i="12"/>
  <c r="AF68" i="12"/>
  <c r="AD68" i="12"/>
  <c r="AB68" i="12"/>
  <c r="Z68" i="12"/>
  <c r="X68" i="12"/>
  <c r="V68" i="12"/>
  <c r="T68" i="12"/>
  <c r="AW67" i="12"/>
  <c r="AU67" i="12"/>
  <c r="AS67" i="12"/>
  <c r="AQ67" i="12"/>
  <c r="AO67" i="12"/>
  <c r="AM67" i="12"/>
  <c r="AK67" i="12"/>
  <c r="AI67" i="12"/>
  <c r="AG67" i="12"/>
  <c r="AE67" i="12"/>
  <c r="AC67" i="12"/>
  <c r="AA67" i="12"/>
  <c r="Y67" i="12"/>
  <c r="W67" i="12"/>
  <c r="U67" i="12"/>
  <c r="S67" i="12"/>
  <c r="AW63" i="12"/>
  <c r="AU63" i="12"/>
  <c r="AS63" i="12"/>
  <c r="AQ63" i="12"/>
  <c r="AO63" i="12"/>
  <c r="AM63" i="12"/>
  <c r="AK63" i="12"/>
  <c r="AI63" i="12"/>
  <c r="AG63" i="12"/>
  <c r="AE63" i="12"/>
  <c r="AC63" i="12"/>
  <c r="AA63" i="12"/>
  <c r="Y63" i="12"/>
  <c r="W63" i="12"/>
  <c r="U63" i="12"/>
  <c r="S63" i="12"/>
  <c r="AX62" i="12"/>
  <c r="AZ62" i="12" s="1"/>
  <c r="AV62" i="12"/>
  <c r="AT62" i="12"/>
  <c r="AR62" i="12"/>
  <c r="AP62" i="12"/>
  <c r="AN62" i="12"/>
  <c r="AW70" i="12"/>
  <c r="AU70" i="12"/>
  <c r="AS70" i="12"/>
  <c r="AQ70" i="12"/>
  <c r="AO70" i="12"/>
  <c r="AM70" i="12"/>
  <c r="AK70" i="12"/>
  <c r="AI70" i="12"/>
  <c r="AG70" i="12"/>
  <c r="AE70" i="12"/>
  <c r="AC70" i="12"/>
  <c r="AA70" i="12"/>
  <c r="Y70" i="12"/>
  <c r="W70" i="12"/>
  <c r="U70" i="12"/>
  <c r="S70" i="12"/>
  <c r="AV69" i="12"/>
  <c r="AT69" i="12"/>
  <c r="AR69" i="12"/>
  <c r="AP69" i="12"/>
  <c r="AN69" i="12"/>
  <c r="AL69" i="12"/>
  <c r="AJ69" i="12"/>
  <c r="AH69" i="12"/>
  <c r="AF69" i="12"/>
  <c r="AD69" i="12"/>
  <c r="AB69" i="12"/>
  <c r="Z69" i="12"/>
  <c r="X69" i="12"/>
  <c r="V69" i="12"/>
  <c r="T69" i="12"/>
  <c r="AW68" i="12"/>
  <c r="AU68" i="12"/>
  <c r="AS68" i="12"/>
  <c r="AQ68" i="12"/>
  <c r="AO68" i="12"/>
  <c r="AM68" i="12"/>
  <c r="AK68" i="12"/>
  <c r="AI68" i="12"/>
  <c r="AG68" i="12"/>
  <c r="AE68" i="12"/>
  <c r="AC68" i="12"/>
  <c r="AA68" i="12"/>
  <c r="Y68" i="12"/>
  <c r="W68" i="12"/>
  <c r="U68" i="12"/>
  <c r="S68" i="12"/>
  <c r="AV67" i="12"/>
  <c r="AT67" i="12"/>
  <c r="AR67" i="12"/>
  <c r="AP67" i="12"/>
  <c r="AN67" i="12"/>
  <c r="AL67" i="12"/>
  <c r="AJ67" i="12"/>
  <c r="AH67" i="12"/>
  <c r="AF67" i="12"/>
  <c r="AD67" i="12"/>
  <c r="AB67" i="12"/>
  <c r="Z67" i="12"/>
  <c r="X67" i="12"/>
  <c r="V67" i="12"/>
  <c r="T67" i="12"/>
  <c r="AX63" i="12"/>
  <c r="AZ63" i="12" s="1"/>
  <c r="AV63" i="12"/>
  <c r="AT63" i="12"/>
  <c r="AR63" i="12"/>
  <c r="AP63" i="12"/>
  <c r="AN63" i="12"/>
  <c r="S62" i="12"/>
  <c r="U62" i="12"/>
  <c r="W62" i="12"/>
  <c r="Y62" i="12"/>
  <c r="AA62" i="12"/>
  <c r="AC62" i="12"/>
  <c r="AE62" i="12"/>
  <c r="AG62" i="12"/>
  <c r="AI62" i="12"/>
  <c r="AK62" i="12"/>
  <c r="AM62" i="12"/>
  <c r="AQ62" i="12"/>
  <c r="AU62" i="12"/>
  <c r="V63" i="12"/>
  <c r="Z63" i="12"/>
  <c r="AD63" i="12"/>
  <c r="AH63" i="12"/>
  <c r="AL63"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22" i="11" l="1"/>
  <c r="U24" i="11"/>
  <c r="U7" i="11"/>
  <c r="U9" i="11"/>
  <c r="U11" i="11"/>
  <c r="U13" i="11"/>
  <c r="U15" i="11"/>
  <c r="U17" i="11"/>
  <c r="U19" i="11"/>
  <c r="U21" i="11"/>
  <c r="U23"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<sst xmlns="http://schemas.openxmlformats.org/spreadsheetml/2006/main" count="1177" uniqueCount="224">
  <si>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</si>
  <si>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</si>
  <si>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</si>
  <si>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</si>
  <si>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</si>
  <si>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</si>
  <si>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</si>
  <si>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</si>
  <si>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</si>
  <si>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</si>
  <si>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</si>
  <si>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</si>
  <si>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</si>
  <si>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</si>
  <si>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</si>
  <si>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</si>
  <si>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</si>
  <si>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</si>
  <si>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</si>
  <si>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</si>
  <si>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</si>
  <si>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</si>
  <si>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</si>
  <si>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</si>
  <si>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</si>
  <si>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</si>
  <si>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</si>
  <si>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</si>
  <si>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</si>
  <si>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</si>
  <si>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</si>
  <si>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</si>
  <si>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</si>
  <si>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</si>
  <si>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</si>
  <si>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</si>
  <si>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</si>
  <si>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</si>
  <si>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</si>
  <si>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</si>
  <si>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</si>
  <si>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</si>
  <si>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</si>
  <si>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</si>
  <si>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</si>
  <si>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</si>
  <si>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</si>
  <si>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</si>
  <si>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</si>
  <si>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</si>
  <si>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</si>
  <si>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</si>
  <si>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</si>
  <si>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</si>
  <si>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</si>
  <si>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</si>
  <si>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</si>
  <si>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</si>
  <si>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</si>
  <si>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</si>
  <si>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</si>
  <si>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</si>
  <si>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</si>
  <si>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</si>
  <si>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</si>
  <si>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</si>
  <si>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</si>
  <si>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</si>
  <si>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</si>
  <si>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</si>
  <si>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</si>
  <si>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</si>
  <si>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</si>
  <si>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</si>
  <si>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</si>
  <si>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</si>
  <si>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</si>
  <si>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</si>
  <si>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</si>
  <si>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</si>
  <si>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</si>
  <si>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</si>
  <si>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</si>
  <si>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</si>
  <si>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</si>
  <si>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</si>
  <si>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</si>
  <si>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</si>
  <si>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</si>
  <si>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</si>
  <si>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</si>
  <si>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</si>
  <si>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</si>
  <si>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</si>
  <si>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</si>
  <si>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</si>
  <si>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</si>
  <si>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</si>
  <si>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</si>
  <si>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</si>
  <si>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</si>
  <si>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</si>
  <si>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</si>
  <si>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</si>
  <si>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</si>
  <si>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</si>
  <si>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</si>
  <si>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</si>
  <si>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</si>
  <si>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</si>
  <si>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</si>
  <si>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</si>
  <si>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</si>
  <si>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</si>
  <si>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</si>
  <si>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</si>
  <si>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</si>
  <si>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</si>
  <si>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</si>
  <si>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</si>
  <si>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</si>
  <si>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</si>
  <si>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</si>
  <si>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</si>
  <si>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</si>
  <si>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</si>
  <si>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</si>
  <si>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</si>
  <si>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</si>
  <si>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</si>
  <si>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</si>
  <si>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</si>
  <si>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</si>
  <si>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</si>
  <si>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</si>
  <si>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</si>
  <si>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</si>
  <si>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</si>
  <si>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</si>
  <si>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</si>
  <si>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</si>
  <si>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</si>
  <si>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</si>
  <si>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</si>
  <si>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</si>
  <si>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</si>
  <si>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</si>
  <si>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</si>
  <si>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</si>
  <si>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</si>
  <si>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</si>
  <si>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</si>
  <si>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</si>
  <si>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</si>
  <si>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</si>
  <si>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</si>
  <si>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</si>
  <si>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</si>
  <si>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</si>
  <si>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</si>
  <si>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</si>
  <si>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</si>
  <si>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</si>
  <si>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</si>
  <si>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</si>
  <si>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</si>
  <si>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</si>
  <si>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</si>
  <si>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</si>
  <si>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</si>
  <si>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</si>
  <si>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</si>
  <si>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</si>
  <si>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</si>
  <si>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</si>
  <si>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</si>
  <si>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</si>
  <si>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</si>
  <si>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</si>
  <si>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</si>
  <si>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</si>
  <si>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</si>
  <si>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</si>
  <si>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</si>
  <si>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</si>
  <si>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</si>
  <si>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</si>
  <si>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</si>
  <si>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</si>
  <si>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</si>
  <si>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</si>
  <si>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</si>
  <si>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</si>
  <si>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</si>
  <si>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</si>
  <si>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</si>
  <si>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</si>
  <si>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</si>
  <si>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</si>
  <si>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</si>
  <si>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</si>
  <si>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</si>
  <si>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</si>
  <si>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</si>
  <si>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</si>
  <si>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</si>
  <si>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</si>
  <si>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</si>
  <si>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</si>
  <si>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</si>
  <si>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</si>
  <si>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</si>
  <si>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</si>
  <si>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</si>
  <si>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</si>
  <si>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</si>
  <si>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</si>
  <si>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</si>
  <si>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</si>
  <si>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三科目主事（大卒）</t>
    <rPh sb="0" eb="3">
      <t>サンカモク</t>
    </rPh>
    <rPh sb="3" eb="5">
      <t>シュジ</t>
    </rPh>
    <rPh sb="6" eb="7">
      <t>ダイ</t>
    </rPh>
    <rPh sb="7" eb="8">
      <t>ソツ</t>
    </rPh>
    <phoneticPr fontId="2"/>
  </si>
  <si>
    <t>介護支援専門員</t>
    <rPh sb="0" eb="2">
      <t>カイゴ</t>
    </rPh>
    <rPh sb="2" eb="4">
      <t>シエン</t>
    </rPh>
    <rPh sb="4" eb="7">
      <t>センモンイン</t>
    </rPh>
    <phoneticPr fontId="2"/>
  </si>
  <si>
    <t>地域密着型通所介護・通所型サービス</t>
    <rPh sb="0" eb="2">
      <t>チイキ</t>
    </rPh>
    <rPh sb="2" eb="5">
      <t>ミッチャクガタ</t>
    </rPh>
    <rPh sb="5" eb="7">
      <t>ツウショ</t>
    </rPh>
    <rPh sb="7" eb="9">
      <t>カイゴ</t>
    </rPh>
    <rPh sb="10" eb="12">
      <t>ツウショ</t>
    </rPh>
    <rPh sb="12" eb="13">
      <t>ガタ</t>
    </rPh>
    <phoneticPr fontId="2"/>
  </si>
  <si>
    <t>従業者の勤務の体制及び勤務形態一覧表　記入方法　（地域密着型通所介護・通所型サービス）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4">
      <t>チイキミッチャクガタツウショカイゴ</t>
    </rPh>
    <rPh sb="35" eb="38">
      <t>ツウショガタ</t>
    </rPh>
    <phoneticPr fontId="3"/>
  </si>
  <si>
    <t>認知症対応型通所介護</t>
    <rPh sb="0" eb="3">
      <t>ニンチショウ</t>
    </rPh>
    <rPh sb="3" eb="6">
      <t>タイオウガタ</t>
    </rPh>
    <rPh sb="6" eb="8">
      <t>ツウショ</t>
    </rPh>
    <rPh sb="8" eb="1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</si>
</sst>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3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6" fillId="3" borderId="14" xfId="0" applyFont="1" applyFill="1" applyBorder="1">
      <alignment vertical="center"/>
    </xf>
    <xf numFmtId="0" fontId="19" fillId="3" borderId="14" xfId="0" applyFont="1" applyFill="1" applyBorder="1">
      <alignment vertical="center"/>
    </xf>
    <xf numFmtId="0" fontId="8" fillId="2" borderId="42"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8" fillId="3" borderId="14" xfId="0" applyFont="1" applyFill="1" applyBorder="1" applyAlignment="1" applyProtection="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82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60" zoomScaleNormal="70" workbookViewId="0">
      <selection activeCell="AI8" sqref="AI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218</v>
      </c>
      <c r="D1" s="11"/>
      <c r="E1" s="11"/>
      <c r="F1" s="11"/>
      <c r="G1" s="11"/>
      <c r="H1" s="5" t="s">
        <v>0</v>
      </c>
      <c r="J1" s="5"/>
      <c r="L1" s="11"/>
      <c r="M1" s="11"/>
      <c r="N1" s="11"/>
      <c r="O1" s="11"/>
      <c r="P1" s="11"/>
      <c r="Q1" s="11"/>
      <c r="R1" s="11"/>
      <c r="AM1" s="8"/>
      <c r="AN1" s="7"/>
      <c r="AO1" s="7" t="s">
        <v>68</v>
      </c>
      <c r="AP1" s="290" t="s">
        <v>221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322">
        <v>5</v>
      </c>
      <c r="AA2" s="322"/>
      <c r="AB2" s="101" t="s">
        <v>65</v>
      </c>
      <c r="AC2" s="323">
        <f>IF(Z2=0,"",YEAR(DATE(2018+Z2,1,1)))</f>
        <v>2023</v>
      </c>
      <c r="AD2" s="323"/>
      <c r="AE2" s="102" t="s">
        <v>66</v>
      </c>
      <c r="AF2" s="102" t="s">
        <v>1</v>
      </c>
      <c r="AG2" s="322">
        <v>4</v>
      </c>
      <c r="AH2" s="322"/>
      <c r="AI2" s="102" t="s">
        <v>53</v>
      </c>
      <c r="AM2" s="8"/>
      <c r="AN2" s="7"/>
      <c r="AO2" s="7" t="s">
        <v>67</v>
      </c>
      <c r="AP2" s="322"/>
      <c r="AQ2" s="322"/>
      <c r="AR2" s="322"/>
      <c r="AS2" s="322"/>
      <c r="AT2" s="322"/>
      <c r="AU2" s="322"/>
      <c r="AV2" s="322"/>
      <c r="AW2" s="322"/>
      <c r="AX2" s="322"/>
      <c r="AY2" s="322"/>
      <c r="AZ2" s="322"/>
      <c r="BA2" s="322"/>
      <c r="BB2" s="322"/>
      <c r="BC2" s="322"/>
      <c r="BD2" s="322"/>
      <c r="BE2" s="322"/>
      <c r="BF2" s="7" t="s">
        <v>21</v>
      </c>
    </row>
    <row r="3" spans="2:64" s="6" customFormat="1" ht="20.25" customHeight="1" x14ac:dyDescent="0.4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324" t="s">
        <v>160</v>
      </c>
      <c r="BC3" s="325"/>
      <c r="BD3" s="325"/>
      <c r="BE3" s="326"/>
      <c r="BF3" s="7"/>
    </row>
    <row r="4" spans="2:64" s="6" customFormat="1" ht="19.2" x14ac:dyDescent="0.4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161</v>
      </c>
      <c r="BB4" s="324" t="s">
        <v>162</v>
      </c>
      <c r="BC4" s="325"/>
      <c r="BD4" s="325"/>
      <c r="BE4" s="326"/>
      <c r="BF4" s="47"/>
    </row>
    <row r="5" spans="2:64" s="6" customFormat="1" ht="6.75" customHeight="1" x14ac:dyDescent="0.4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180</v>
      </c>
      <c r="AM6" s="118"/>
      <c r="AN6" s="118"/>
      <c r="AO6" s="118"/>
      <c r="AP6" s="118"/>
      <c r="AQ6" s="118"/>
      <c r="AR6" s="118"/>
      <c r="AS6" s="118"/>
      <c r="AT6" s="145"/>
      <c r="AU6" s="145"/>
      <c r="AV6" s="151"/>
      <c r="AW6" s="118"/>
      <c r="AX6" s="283">
        <v>40</v>
      </c>
      <c r="AY6" s="284"/>
      <c r="AZ6" s="151" t="s">
        <v>181</v>
      </c>
      <c r="BA6" s="118"/>
      <c r="BB6" s="283">
        <v>160</v>
      </c>
      <c r="BC6" s="284"/>
      <c r="BD6" s="151" t="s">
        <v>182</v>
      </c>
      <c r="BE6" s="118"/>
      <c r="BF6" s="47"/>
    </row>
    <row r="7" spans="2:64" s="6" customFormat="1" ht="6.75" customHeight="1" x14ac:dyDescent="0.4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327">
        <f>DAY(EOMONTH(DATE(AC2,AG2,1),0))</f>
        <v>30</v>
      </c>
      <c r="BC8" s="328"/>
      <c r="BD8" s="12" t="s">
        <v>54</v>
      </c>
      <c r="BE8" s="12"/>
      <c r="BF8" s="12"/>
      <c r="BJ8" s="7"/>
      <c r="BK8" s="7"/>
      <c r="BL8" s="7"/>
    </row>
    <row r="9" spans="2:64" s="6" customFormat="1" ht="6" customHeight="1" x14ac:dyDescent="0.4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2"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183</v>
      </c>
      <c r="BA10" s="39"/>
      <c r="BB10" s="283">
        <v>1</v>
      </c>
      <c r="BC10" s="329"/>
      <c r="BD10" s="284"/>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330"/>
      <c r="AP12" s="330"/>
      <c r="AQ12" s="330"/>
      <c r="AR12" s="151"/>
      <c r="AS12" s="149"/>
      <c r="AT12" s="149"/>
      <c r="AU12" s="48"/>
      <c r="AV12" s="39"/>
      <c r="AW12" s="39"/>
      <c r="AX12" s="49"/>
      <c r="AY12" s="49"/>
      <c r="AZ12" s="39"/>
      <c r="BA12" s="39"/>
      <c r="BB12" s="283">
        <v>1</v>
      </c>
      <c r="BC12" s="329"/>
      <c r="BD12" s="284"/>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2" x14ac:dyDescent="0.4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184</v>
      </c>
      <c r="AU14" s="285"/>
      <c r="AV14" s="286"/>
      <c r="AW14" s="287"/>
      <c r="AX14" s="38" t="s">
        <v>2</v>
      </c>
      <c r="AY14" s="285"/>
      <c r="AZ14" s="286"/>
      <c r="BA14" s="287"/>
      <c r="BB14" s="37" t="s">
        <v>24</v>
      </c>
      <c r="BC14" s="288">
        <f>(AY14-AU14)*24</f>
        <v>0</v>
      </c>
      <c r="BD14" s="289"/>
      <c r="BE14" s="36" t="s">
        <v>25</v>
      </c>
      <c r="BF14" s="38"/>
      <c r="BJ14" s="7"/>
      <c r="BK14" s="7"/>
      <c r="BL14" s="7"/>
    </row>
    <row r="15" spans="2:64" s="6" customFormat="1" ht="6.75"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 customHeight="1" thickBot="1" x14ac:dyDescent="0.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5">
      <c r="B17" s="360" t="s">
        <v>98</v>
      </c>
      <c r="C17" s="363" t="s">
        <v>185</v>
      </c>
      <c r="D17" s="364"/>
      <c r="E17" s="365"/>
      <c r="F17" s="98"/>
      <c r="G17" s="372" t="s">
        <v>186</v>
      </c>
      <c r="H17" s="375" t="s">
        <v>187</v>
      </c>
      <c r="I17" s="364"/>
      <c r="J17" s="364"/>
      <c r="K17" s="365"/>
      <c r="L17" s="375" t="s">
        <v>188</v>
      </c>
      <c r="M17" s="364"/>
      <c r="N17" s="364"/>
      <c r="O17" s="378"/>
      <c r="P17" s="381"/>
      <c r="Q17" s="382"/>
      <c r="R17" s="383"/>
      <c r="S17" s="307" t="s">
        <v>189</v>
      </c>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9"/>
      <c r="AX17" s="310" t="str">
        <f>IF(BB3="４週","(11) 1～4週目の勤務時間数合計","(11) 1か月の勤務時間数   合計")</f>
        <v>(11) 1～4週目の勤務時間数合計</v>
      </c>
      <c r="AY17" s="311"/>
      <c r="AZ17" s="316" t="s">
        <v>190</v>
      </c>
      <c r="BA17" s="317"/>
      <c r="BB17" s="292" t="s">
        <v>191</v>
      </c>
      <c r="BC17" s="293"/>
      <c r="BD17" s="293"/>
      <c r="BE17" s="293"/>
      <c r="BF17" s="294"/>
    </row>
    <row r="18" spans="2:58" ht="20.25" customHeight="1" x14ac:dyDescent="0.45">
      <c r="B18" s="361"/>
      <c r="C18" s="366"/>
      <c r="D18" s="367"/>
      <c r="E18" s="368"/>
      <c r="F18" s="99"/>
      <c r="G18" s="373"/>
      <c r="H18" s="376"/>
      <c r="I18" s="367"/>
      <c r="J18" s="367"/>
      <c r="K18" s="368"/>
      <c r="L18" s="376"/>
      <c r="M18" s="367"/>
      <c r="N18" s="367"/>
      <c r="O18" s="379"/>
      <c r="P18" s="384"/>
      <c r="Q18" s="385"/>
      <c r="R18" s="386"/>
      <c r="S18" s="301" t="s">
        <v>16</v>
      </c>
      <c r="T18" s="302"/>
      <c r="U18" s="302"/>
      <c r="V18" s="302"/>
      <c r="W18" s="302"/>
      <c r="X18" s="302"/>
      <c r="Y18" s="303"/>
      <c r="Z18" s="301" t="s">
        <v>17</v>
      </c>
      <c r="AA18" s="302"/>
      <c r="AB18" s="302"/>
      <c r="AC18" s="302"/>
      <c r="AD18" s="302"/>
      <c r="AE18" s="302"/>
      <c r="AF18" s="303"/>
      <c r="AG18" s="301" t="s">
        <v>18</v>
      </c>
      <c r="AH18" s="302"/>
      <c r="AI18" s="302"/>
      <c r="AJ18" s="302"/>
      <c r="AK18" s="302"/>
      <c r="AL18" s="302"/>
      <c r="AM18" s="303"/>
      <c r="AN18" s="301" t="s">
        <v>19</v>
      </c>
      <c r="AO18" s="302"/>
      <c r="AP18" s="302"/>
      <c r="AQ18" s="302"/>
      <c r="AR18" s="302"/>
      <c r="AS18" s="302"/>
      <c r="AT18" s="303"/>
      <c r="AU18" s="304" t="s">
        <v>20</v>
      </c>
      <c r="AV18" s="305"/>
      <c r="AW18" s="306"/>
      <c r="AX18" s="312"/>
      <c r="AY18" s="313"/>
      <c r="AZ18" s="318"/>
      <c r="BA18" s="319"/>
      <c r="BB18" s="295"/>
      <c r="BC18" s="296"/>
      <c r="BD18" s="296"/>
      <c r="BE18" s="296"/>
      <c r="BF18" s="297"/>
    </row>
    <row r="19" spans="2:58" ht="20.25" customHeight="1" x14ac:dyDescent="0.45">
      <c r="B19" s="361"/>
      <c r="C19" s="366"/>
      <c r="D19" s="367"/>
      <c r="E19" s="368"/>
      <c r="F19" s="99"/>
      <c r="G19" s="373"/>
      <c r="H19" s="376"/>
      <c r="I19" s="367"/>
      <c r="J19" s="367"/>
      <c r="K19" s="368"/>
      <c r="L19" s="376"/>
      <c r="M19" s="367"/>
      <c r="N19" s="367"/>
      <c r="O19" s="379"/>
      <c r="P19" s="384"/>
      <c r="Q19" s="385"/>
      <c r="R19" s="38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12"/>
      <c r="AY19" s="313"/>
      <c r="AZ19" s="318"/>
      <c r="BA19" s="319"/>
      <c r="BB19" s="295"/>
      <c r="BC19" s="296"/>
      <c r="BD19" s="296"/>
      <c r="BE19" s="296"/>
      <c r="BF19" s="297"/>
    </row>
    <row r="20" spans="2:58" ht="20.25" hidden="1" customHeight="1" x14ac:dyDescent="0.45">
      <c r="B20" s="361"/>
      <c r="C20" s="366"/>
      <c r="D20" s="367"/>
      <c r="E20" s="368"/>
      <c r="F20" s="99"/>
      <c r="G20" s="373"/>
      <c r="H20" s="376"/>
      <c r="I20" s="367"/>
      <c r="J20" s="367"/>
      <c r="K20" s="368"/>
      <c r="L20" s="376"/>
      <c r="M20" s="367"/>
      <c r="N20" s="367"/>
      <c r="O20" s="379"/>
      <c r="P20" s="384"/>
      <c r="Q20" s="385"/>
      <c r="R20" s="386"/>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312"/>
      <c r="AY20" s="313"/>
      <c r="AZ20" s="318"/>
      <c r="BA20" s="319"/>
      <c r="BB20" s="295"/>
      <c r="BC20" s="296"/>
      <c r="BD20" s="296"/>
      <c r="BE20" s="296"/>
      <c r="BF20" s="297"/>
    </row>
    <row r="21" spans="2:58" ht="22.5" customHeight="1" thickBot="1" x14ac:dyDescent="0.5">
      <c r="B21" s="362"/>
      <c r="C21" s="369"/>
      <c r="D21" s="370"/>
      <c r="E21" s="371"/>
      <c r="F21" s="100"/>
      <c r="G21" s="374"/>
      <c r="H21" s="377"/>
      <c r="I21" s="370"/>
      <c r="J21" s="370"/>
      <c r="K21" s="371"/>
      <c r="L21" s="377"/>
      <c r="M21" s="370"/>
      <c r="N21" s="370"/>
      <c r="O21" s="380"/>
      <c r="P21" s="387"/>
      <c r="Q21" s="388"/>
      <c r="R21" s="389"/>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14"/>
      <c r="AY21" s="315"/>
      <c r="AZ21" s="320"/>
      <c r="BA21" s="321"/>
      <c r="BB21" s="298"/>
      <c r="BC21" s="299"/>
      <c r="BD21" s="299"/>
      <c r="BE21" s="299"/>
      <c r="BF21" s="300"/>
    </row>
    <row r="22" spans="2:58" ht="20.25" customHeight="1" x14ac:dyDescent="0.45">
      <c r="B22" s="390">
        <v>1</v>
      </c>
      <c r="C22" s="391"/>
      <c r="D22" s="392"/>
      <c r="E22" s="393"/>
      <c r="F22" s="93"/>
      <c r="G22" s="394"/>
      <c r="H22" s="395"/>
      <c r="I22" s="396"/>
      <c r="J22" s="396"/>
      <c r="K22" s="397"/>
      <c r="L22" s="398"/>
      <c r="M22" s="399"/>
      <c r="N22" s="399"/>
      <c r="O22" s="400"/>
      <c r="P22" s="401" t="s">
        <v>49</v>
      </c>
      <c r="Q22" s="402"/>
      <c r="R22" s="40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04"/>
      <c r="AY22" s="405"/>
      <c r="AZ22" s="415"/>
      <c r="BA22" s="416"/>
      <c r="BB22" s="417"/>
      <c r="BC22" s="418"/>
      <c r="BD22" s="418"/>
      <c r="BE22" s="418"/>
      <c r="BF22" s="419"/>
    </row>
    <row r="23" spans="2:58" ht="20.25" customHeight="1" x14ac:dyDescent="0.45">
      <c r="B23" s="331"/>
      <c r="C23" s="335"/>
      <c r="D23" s="336"/>
      <c r="E23" s="337"/>
      <c r="F23" s="94"/>
      <c r="G23" s="342"/>
      <c r="H23" s="347"/>
      <c r="I23" s="345"/>
      <c r="J23" s="345"/>
      <c r="K23" s="346"/>
      <c r="L23" s="351"/>
      <c r="M23" s="352"/>
      <c r="N23" s="352"/>
      <c r="O23" s="353"/>
      <c r="P23" s="426" t="s">
        <v>15</v>
      </c>
      <c r="Q23" s="427"/>
      <c r="R23" s="42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429">
        <f>IF($BB$3="４週",SUM(S23:AT23),IF($BB$3="暦月",SUM(S23:AW23),""))</f>
        <v>0</v>
      </c>
      <c r="AY23" s="430"/>
      <c r="AZ23" s="406">
        <f>IF($BB$3="４週",AX23/4,IF($BB$3="暦月",地域密着型通所介護・通所型サービス!AX23/(地域密着型通所介護・通所型サービス!$BB$8/7),""))</f>
        <v>0</v>
      </c>
      <c r="BA23" s="407"/>
      <c r="BB23" s="420"/>
      <c r="BC23" s="421"/>
      <c r="BD23" s="421"/>
      <c r="BE23" s="421"/>
      <c r="BF23" s="422"/>
    </row>
    <row r="24" spans="2:58" ht="20.25" customHeight="1" x14ac:dyDescent="0.45">
      <c r="B24" s="331"/>
      <c r="C24" s="338"/>
      <c r="D24" s="339"/>
      <c r="E24" s="340"/>
      <c r="F24" s="95"/>
      <c r="G24" s="342"/>
      <c r="H24" s="347"/>
      <c r="I24" s="345"/>
      <c r="J24" s="345"/>
      <c r="K24" s="346"/>
      <c r="L24" s="351"/>
      <c r="M24" s="352"/>
      <c r="N24" s="352"/>
      <c r="O24" s="353"/>
      <c r="P24" s="408" t="s">
        <v>50</v>
      </c>
      <c r="Q24" s="409"/>
      <c r="R24" s="410"/>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411">
        <f>IF($BB$3="４週",SUM(S24:AT24),IF($BB$3="暦月",SUM(S24:AW24),""))</f>
        <v>0</v>
      </c>
      <c r="AY24" s="412"/>
      <c r="AZ24" s="413">
        <f>IF($BB$3="４週",AX24/4,IF($BB$3="暦月",地域密着型通所介護・通所型サービス!AX24/(地域密着型通所介護・通所型サービス!$BB$8/7),""))</f>
        <v>0</v>
      </c>
      <c r="BA24" s="414"/>
      <c r="BB24" s="423"/>
      <c r="BC24" s="424"/>
      <c r="BD24" s="424"/>
      <c r="BE24" s="424"/>
      <c r="BF24" s="425"/>
    </row>
    <row r="25" spans="2:58" ht="20.25" customHeight="1" x14ac:dyDescent="0.45">
      <c r="B25" s="331">
        <f>B22+1</f>
        <v>2</v>
      </c>
      <c r="C25" s="332"/>
      <c r="D25" s="333"/>
      <c r="E25" s="334"/>
      <c r="F25" s="96"/>
      <c r="G25" s="341"/>
      <c r="H25" s="344"/>
      <c r="I25" s="345"/>
      <c r="J25" s="345"/>
      <c r="K25" s="346"/>
      <c r="L25" s="348"/>
      <c r="M25" s="349"/>
      <c r="N25" s="349"/>
      <c r="O25" s="350"/>
      <c r="P25" s="357" t="s">
        <v>49</v>
      </c>
      <c r="Q25" s="358"/>
      <c r="R25" s="35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31"/>
      <c r="AY25" s="432"/>
      <c r="AZ25" s="433"/>
      <c r="BA25" s="434"/>
      <c r="BB25" s="435"/>
      <c r="BC25" s="436"/>
      <c r="BD25" s="436"/>
      <c r="BE25" s="436"/>
      <c r="BF25" s="437"/>
    </row>
    <row r="26" spans="2:58" ht="20.25" customHeight="1" x14ac:dyDescent="0.45">
      <c r="B26" s="331"/>
      <c r="C26" s="335"/>
      <c r="D26" s="336"/>
      <c r="E26" s="337"/>
      <c r="F26" s="94"/>
      <c r="G26" s="342"/>
      <c r="H26" s="347"/>
      <c r="I26" s="345"/>
      <c r="J26" s="345"/>
      <c r="K26" s="346"/>
      <c r="L26" s="351"/>
      <c r="M26" s="352"/>
      <c r="N26" s="352"/>
      <c r="O26" s="353"/>
      <c r="P26" s="426" t="s">
        <v>15</v>
      </c>
      <c r="Q26" s="427"/>
      <c r="R26" s="42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429">
        <f>IF($BB$3="４週",SUM(S26:AT26),IF($BB$3="暦月",SUM(S26:AW26),""))</f>
        <v>0</v>
      </c>
      <c r="AY26" s="430"/>
      <c r="AZ26" s="406">
        <f>IF($BB$3="４週",AX26/4,IF($BB$3="暦月",地域密着型通所介護・通所型サービス!AX26/(地域密着型通所介護・通所型サービス!$BB$8/7),""))</f>
        <v>0</v>
      </c>
      <c r="BA26" s="407"/>
      <c r="BB26" s="420"/>
      <c r="BC26" s="421"/>
      <c r="BD26" s="421"/>
      <c r="BE26" s="421"/>
      <c r="BF26" s="422"/>
    </row>
    <row r="27" spans="2:58" ht="20.25" customHeight="1" x14ac:dyDescent="0.45">
      <c r="B27" s="331"/>
      <c r="C27" s="338"/>
      <c r="D27" s="339"/>
      <c r="E27" s="340"/>
      <c r="F27" s="94">
        <f>C25</f>
        <v>0</v>
      </c>
      <c r="G27" s="343"/>
      <c r="H27" s="347"/>
      <c r="I27" s="345"/>
      <c r="J27" s="345"/>
      <c r="K27" s="346"/>
      <c r="L27" s="354"/>
      <c r="M27" s="355"/>
      <c r="N27" s="355"/>
      <c r="O27" s="356"/>
      <c r="P27" s="408" t="s">
        <v>50</v>
      </c>
      <c r="Q27" s="409"/>
      <c r="R27" s="410"/>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411">
        <f>IF($BB$3="４週",SUM(S27:AT27),IF($BB$3="暦月",SUM(S27:AW27),""))</f>
        <v>0</v>
      </c>
      <c r="AY27" s="412"/>
      <c r="AZ27" s="413">
        <f>IF($BB$3="４週",AX27/4,IF($BB$3="暦月",地域密着型通所介護・通所型サービス!AX27/(地域密着型通所介護・通所型サービス!$BB$8/7),""))</f>
        <v>0</v>
      </c>
      <c r="BA27" s="414"/>
      <c r="BB27" s="423"/>
      <c r="BC27" s="424"/>
      <c r="BD27" s="424"/>
      <c r="BE27" s="424"/>
      <c r="BF27" s="425"/>
    </row>
    <row r="28" spans="2:58" ht="20.25" customHeight="1" x14ac:dyDescent="0.45">
      <c r="B28" s="331">
        <f>B25+1</f>
        <v>3</v>
      </c>
      <c r="C28" s="438"/>
      <c r="D28" s="439"/>
      <c r="E28" s="440"/>
      <c r="F28" s="96"/>
      <c r="G28" s="341"/>
      <c r="H28" s="344"/>
      <c r="I28" s="345"/>
      <c r="J28" s="345"/>
      <c r="K28" s="346"/>
      <c r="L28" s="348"/>
      <c r="M28" s="349"/>
      <c r="N28" s="349"/>
      <c r="O28" s="350"/>
      <c r="P28" s="357" t="s">
        <v>49</v>
      </c>
      <c r="Q28" s="358"/>
      <c r="R28" s="35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31"/>
      <c r="AY28" s="432"/>
      <c r="AZ28" s="433"/>
      <c r="BA28" s="434"/>
      <c r="BB28" s="435"/>
      <c r="BC28" s="436"/>
      <c r="BD28" s="436"/>
      <c r="BE28" s="436"/>
      <c r="BF28" s="437"/>
    </row>
    <row r="29" spans="2:58" ht="20.25" customHeight="1" x14ac:dyDescent="0.45">
      <c r="B29" s="331"/>
      <c r="C29" s="441"/>
      <c r="D29" s="442"/>
      <c r="E29" s="443"/>
      <c r="F29" s="94"/>
      <c r="G29" s="342"/>
      <c r="H29" s="347"/>
      <c r="I29" s="345"/>
      <c r="J29" s="345"/>
      <c r="K29" s="346"/>
      <c r="L29" s="351"/>
      <c r="M29" s="352"/>
      <c r="N29" s="352"/>
      <c r="O29" s="353"/>
      <c r="P29" s="426" t="s">
        <v>15</v>
      </c>
      <c r="Q29" s="427"/>
      <c r="R29" s="42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429">
        <f>IF($BB$3="４週",SUM(S29:AT29),IF($BB$3="暦月",SUM(S29:AW29),""))</f>
        <v>0</v>
      </c>
      <c r="AY29" s="430"/>
      <c r="AZ29" s="406">
        <f>IF($BB$3="４週",AX29/4,IF($BB$3="暦月",地域密着型通所介護・通所型サービス!AX29/(地域密着型通所介護・通所型サービス!$BB$8/7),""))</f>
        <v>0</v>
      </c>
      <c r="BA29" s="407"/>
      <c r="BB29" s="420"/>
      <c r="BC29" s="421"/>
      <c r="BD29" s="421"/>
      <c r="BE29" s="421"/>
      <c r="BF29" s="422"/>
    </row>
    <row r="30" spans="2:58" ht="20.25" customHeight="1" x14ac:dyDescent="0.45">
      <c r="B30" s="331"/>
      <c r="C30" s="444"/>
      <c r="D30" s="445"/>
      <c r="E30" s="446"/>
      <c r="F30" s="94">
        <f>C28</f>
        <v>0</v>
      </c>
      <c r="G30" s="343"/>
      <c r="H30" s="347"/>
      <c r="I30" s="345"/>
      <c r="J30" s="345"/>
      <c r="K30" s="346"/>
      <c r="L30" s="354"/>
      <c r="M30" s="355"/>
      <c r="N30" s="355"/>
      <c r="O30" s="356"/>
      <c r="P30" s="408" t="s">
        <v>50</v>
      </c>
      <c r="Q30" s="409"/>
      <c r="R30" s="410"/>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411">
        <f>IF($BB$3="４週",SUM(S30:AT30),IF($BB$3="暦月",SUM(S30:AW30),""))</f>
        <v>0</v>
      </c>
      <c r="AY30" s="412"/>
      <c r="AZ30" s="413">
        <f>IF($BB$3="４週",AX30/4,IF($BB$3="暦月",地域密着型通所介護・通所型サービス!AX30/(地域密着型通所介護・通所型サービス!$BB$8/7),""))</f>
        <v>0</v>
      </c>
      <c r="BA30" s="414"/>
      <c r="BB30" s="423"/>
      <c r="BC30" s="424"/>
      <c r="BD30" s="424"/>
      <c r="BE30" s="424"/>
      <c r="BF30" s="425"/>
    </row>
    <row r="31" spans="2:58" ht="20.25" customHeight="1" x14ac:dyDescent="0.45">
      <c r="B31" s="331">
        <f>B28+1</f>
        <v>4</v>
      </c>
      <c r="C31" s="438"/>
      <c r="D31" s="439"/>
      <c r="E31" s="440"/>
      <c r="F31" s="96"/>
      <c r="G31" s="341"/>
      <c r="H31" s="344"/>
      <c r="I31" s="345"/>
      <c r="J31" s="345"/>
      <c r="K31" s="346"/>
      <c r="L31" s="348"/>
      <c r="M31" s="349"/>
      <c r="N31" s="349"/>
      <c r="O31" s="350"/>
      <c r="P31" s="357" t="s">
        <v>49</v>
      </c>
      <c r="Q31" s="358"/>
      <c r="R31" s="35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31"/>
      <c r="AY31" s="432"/>
      <c r="AZ31" s="433"/>
      <c r="BA31" s="434"/>
      <c r="BB31" s="435"/>
      <c r="BC31" s="436"/>
      <c r="BD31" s="436"/>
      <c r="BE31" s="436"/>
      <c r="BF31" s="437"/>
    </row>
    <row r="32" spans="2:58" ht="20.25" customHeight="1" x14ac:dyDescent="0.45">
      <c r="B32" s="331"/>
      <c r="C32" s="441"/>
      <c r="D32" s="442"/>
      <c r="E32" s="443"/>
      <c r="F32" s="94"/>
      <c r="G32" s="342"/>
      <c r="H32" s="347"/>
      <c r="I32" s="345"/>
      <c r="J32" s="345"/>
      <c r="K32" s="346"/>
      <c r="L32" s="351"/>
      <c r="M32" s="352"/>
      <c r="N32" s="352"/>
      <c r="O32" s="353"/>
      <c r="P32" s="426" t="s">
        <v>15</v>
      </c>
      <c r="Q32" s="427"/>
      <c r="R32" s="42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429">
        <f>IF($BB$3="４週",SUM(S32:AT32),IF($BB$3="暦月",SUM(S32:AW32),""))</f>
        <v>0</v>
      </c>
      <c r="AY32" s="430"/>
      <c r="AZ32" s="406">
        <f>IF($BB$3="４週",AX32/4,IF($BB$3="暦月",地域密着型通所介護・通所型サービス!AX32/(地域密着型通所介護・通所型サービス!$BB$8/7),""))</f>
        <v>0</v>
      </c>
      <c r="BA32" s="407"/>
      <c r="BB32" s="420"/>
      <c r="BC32" s="421"/>
      <c r="BD32" s="421"/>
      <c r="BE32" s="421"/>
      <c r="BF32" s="422"/>
    </row>
    <row r="33" spans="2:58" ht="20.25" customHeight="1" x14ac:dyDescent="0.45">
      <c r="B33" s="331"/>
      <c r="C33" s="444"/>
      <c r="D33" s="445"/>
      <c r="E33" s="446"/>
      <c r="F33" s="94">
        <f>C31</f>
        <v>0</v>
      </c>
      <c r="G33" s="343"/>
      <c r="H33" s="347"/>
      <c r="I33" s="345"/>
      <c r="J33" s="345"/>
      <c r="K33" s="346"/>
      <c r="L33" s="354"/>
      <c r="M33" s="355"/>
      <c r="N33" s="355"/>
      <c r="O33" s="356"/>
      <c r="P33" s="408" t="s">
        <v>50</v>
      </c>
      <c r="Q33" s="409"/>
      <c r="R33" s="410"/>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411">
        <f>IF($BB$3="４週",SUM(S33:AT33),IF($BB$3="暦月",SUM(S33:AW33),""))</f>
        <v>0</v>
      </c>
      <c r="AY33" s="412"/>
      <c r="AZ33" s="413">
        <f>IF($BB$3="４週",AX33/4,IF($BB$3="暦月",地域密着型通所介護・通所型サービス!AX33/(地域密着型通所介護・通所型サービス!$BB$8/7),""))</f>
        <v>0</v>
      </c>
      <c r="BA33" s="414"/>
      <c r="BB33" s="423"/>
      <c r="BC33" s="424"/>
      <c r="BD33" s="424"/>
      <c r="BE33" s="424"/>
      <c r="BF33" s="425"/>
    </row>
    <row r="34" spans="2:58" ht="20.25" customHeight="1" x14ac:dyDescent="0.45">
      <c r="B34" s="331">
        <f>B31+1</f>
        <v>5</v>
      </c>
      <c r="C34" s="438"/>
      <c r="D34" s="439"/>
      <c r="E34" s="440"/>
      <c r="F34" s="96"/>
      <c r="G34" s="341"/>
      <c r="H34" s="344"/>
      <c r="I34" s="345"/>
      <c r="J34" s="345"/>
      <c r="K34" s="346"/>
      <c r="L34" s="348"/>
      <c r="M34" s="349"/>
      <c r="N34" s="349"/>
      <c r="O34" s="350"/>
      <c r="P34" s="357" t="s">
        <v>49</v>
      </c>
      <c r="Q34" s="358"/>
      <c r="R34" s="35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31"/>
      <c r="AY34" s="432"/>
      <c r="AZ34" s="433"/>
      <c r="BA34" s="434"/>
      <c r="BB34" s="435"/>
      <c r="BC34" s="436"/>
      <c r="BD34" s="436"/>
      <c r="BE34" s="436"/>
      <c r="BF34" s="437"/>
    </row>
    <row r="35" spans="2:58" ht="20.25" customHeight="1" x14ac:dyDescent="0.45">
      <c r="B35" s="331"/>
      <c r="C35" s="441"/>
      <c r="D35" s="442"/>
      <c r="E35" s="443"/>
      <c r="F35" s="94"/>
      <c r="G35" s="342"/>
      <c r="H35" s="347"/>
      <c r="I35" s="345"/>
      <c r="J35" s="345"/>
      <c r="K35" s="346"/>
      <c r="L35" s="351"/>
      <c r="M35" s="352"/>
      <c r="N35" s="352"/>
      <c r="O35" s="353"/>
      <c r="P35" s="426" t="s">
        <v>15</v>
      </c>
      <c r="Q35" s="427"/>
      <c r="R35" s="42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429">
        <f>IF($BB$3="４週",SUM(S35:AT35),IF($BB$3="暦月",SUM(S35:AW35),""))</f>
        <v>0</v>
      </c>
      <c r="AY35" s="430"/>
      <c r="AZ35" s="406">
        <f>IF($BB$3="４週",AX35/4,IF($BB$3="暦月",地域密着型通所介護・通所型サービス!AX35/(地域密着型通所介護・通所型サービス!$BB$8/7),""))</f>
        <v>0</v>
      </c>
      <c r="BA35" s="407"/>
      <c r="BB35" s="420"/>
      <c r="BC35" s="421"/>
      <c r="BD35" s="421"/>
      <c r="BE35" s="421"/>
      <c r="BF35" s="422"/>
    </row>
    <row r="36" spans="2:58" ht="20.25" customHeight="1" x14ac:dyDescent="0.45">
      <c r="B36" s="331"/>
      <c r="C36" s="444"/>
      <c r="D36" s="445"/>
      <c r="E36" s="446"/>
      <c r="F36" s="94">
        <f>C34</f>
        <v>0</v>
      </c>
      <c r="G36" s="343"/>
      <c r="H36" s="347"/>
      <c r="I36" s="345"/>
      <c r="J36" s="345"/>
      <c r="K36" s="346"/>
      <c r="L36" s="354"/>
      <c r="M36" s="355"/>
      <c r="N36" s="355"/>
      <c r="O36" s="356"/>
      <c r="P36" s="408" t="s">
        <v>50</v>
      </c>
      <c r="Q36" s="409"/>
      <c r="R36" s="410"/>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411">
        <f>IF($BB$3="４週",SUM(S36:AT36),IF($BB$3="暦月",SUM(S36:AW36),""))</f>
        <v>0</v>
      </c>
      <c r="AY36" s="412"/>
      <c r="AZ36" s="413">
        <f>IF($BB$3="４週",AX36/4,IF($BB$3="暦月",地域密着型通所介護・通所型サービス!AX36/(地域密着型通所介護・通所型サービス!$BB$8/7),""))</f>
        <v>0</v>
      </c>
      <c r="BA36" s="414"/>
      <c r="BB36" s="423"/>
      <c r="BC36" s="424"/>
      <c r="BD36" s="424"/>
      <c r="BE36" s="424"/>
      <c r="BF36" s="425"/>
    </row>
    <row r="37" spans="2:58" ht="20.25" customHeight="1" x14ac:dyDescent="0.45">
      <c r="B37" s="331">
        <f>B34+1</f>
        <v>6</v>
      </c>
      <c r="C37" s="438"/>
      <c r="D37" s="439"/>
      <c r="E37" s="440"/>
      <c r="F37" s="96"/>
      <c r="G37" s="341"/>
      <c r="H37" s="344"/>
      <c r="I37" s="345"/>
      <c r="J37" s="345"/>
      <c r="K37" s="346"/>
      <c r="L37" s="348"/>
      <c r="M37" s="349"/>
      <c r="N37" s="349"/>
      <c r="O37" s="350"/>
      <c r="P37" s="357" t="s">
        <v>49</v>
      </c>
      <c r="Q37" s="358"/>
      <c r="R37" s="35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31"/>
      <c r="AY37" s="432"/>
      <c r="AZ37" s="433"/>
      <c r="BA37" s="434"/>
      <c r="BB37" s="435"/>
      <c r="BC37" s="436"/>
      <c r="BD37" s="436"/>
      <c r="BE37" s="436"/>
      <c r="BF37" s="437"/>
    </row>
    <row r="38" spans="2:58" ht="20.25" customHeight="1" x14ac:dyDescent="0.45">
      <c r="B38" s="331"/>
      <c r="C38" s="441"/>
      <c r="D38" s="442"/>
      <c r="E38" s="443"/>
      <c r="F38" s="94"/>
      <c r="G38" s="342"/>
      <c r="H38" s="347"/>
      <c r="I38" s="345"/>
      <c r="J38" s="345"/>
      <c r="K38" s="346"/>
      <c r="L38" s="351"/>
      <c r="M38" s="352"/>
      <c r="N38" s="352"/>
      <c r="O38" s="353"/>
      <c r="P38" s="426" t="s">
        <v>15</v>
      </c>
      <c r="Q38" s="427"/>
      <c r="R38" s="42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429">
        <f>IF($BB$3="４週",SUM(S38:AT38),IF($BB$3="暦月",SUM(S38:AW38),""))</f>
        <v>0</v>
      </c>
      <c r="AY38" s="430"/>
      <c r="AZ38" s="406">
        <f>IF($BB$3="４週",AX38/4,IF($BB$3="暦月",地域密着型通所介護・通所型サービス!AX38/(地域密着型通所介護・通所型サービス!$BB$8/7),""))</f>
        <v>0</v>
      </c>
      <c r="BA38" s="407"/>
      <c r="BB38" s="420"/>
      <c r="BC38" s="421"/>
      <c r="BD38" s="421"/>
      <c r="BE38" s="421"/>
      <c r="BF38" s="422"/>
    </row>
    <row r="39" spans="2:58" ht="20.25" customHeight="1" x14ac:dyDescent="0.45">
      <c r="B39" s="331"/>
      <c r="C39" s="444"/>
      <c r="D39" s="445"/>
      <c r="E39" s="446"/>
      <c r="F39" s="94">
        <f>C37</f>
        <v>0</v>
      </c>
      <c r="G39" s="343"/>
      <c r="H39" s="347"/>
      <c r="I39" s="345"/>
      <c r="J39" s="345"/>
      <c r="K39" s="346"/>
      <c r="L39" s="354"/>
      <c r="M39" s="355"/>
      <c r="N39" s="355"/>
      <c r="O39" s="356"/>
      <c r="P39" s="408" t="s">
        <v>50</v>
      </c>
      <c r="Q39" s="409"/>
      <c r="R39" s="410"/>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411">
        <f>IF($BB$3="４週",SUM(S39:AT39),IF($BB$3="暦月",SUM(S39:AW39),""))</f>
        <v>0</v>
      </c>
      <c r="AY39" s="412"/>
      <c r="AZ39" s="413">
        <f>IF($BB$3="４週",AX39/4,IF($BB$3="暦月",地域密着型通所介護・通所型サービス!AX39/(地域密着型通所介護・通所型サービス!$BB$8/7),""))</f>
        <v>0</v>
      </c>
      <c r="BA39" s="414"/>
      <c r="BB39" s="423"/>
      <c r="BC39" s="424"/>
      <c r="BD39" s="424"/>
      <c r="BE39" s="424"/>
      <c r="BF39" s="425"/>
    </row>
    <row r="40" spans="2:58" ht="20.25" customHeight="1" x14ac:dyDescent="0.45">
      <c r="B40" s="331">
        <f>B37+1</f>
        <v>7</v>
      </c>
      <c r="C40" s="438"/>
      <c r="D40" s="439"/>
      <c r="E40" s="440"/>
      <c r="F40" s="96"/>
      <c r="G40" s="341"/>
      <c r="H40" s="344"/>
      <c r="I40" s="345"/>
      <c r="J40" s="345"/>
      <c r="K40" s="346"/>
      <c r="L40" s="348"/>
      <c r="M40" s="349"/>
      <c r="N40" s="349"/>
      <c r="O40" s="350"/>
      <c r="P40" s="357" t="s">
        <v>49</v>
      </c>
      <c r="Q40" s="358"/>
      <c r="R40" s="35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31"/>
      <c r="AY40" s="432"/>
      <c r="AZ40" s="433"/>
      <c r="BA40" s="434"/>
      <c r="BB40" s="435"/>
      <c r="BC40" s="436"/>
      <c r="BD40" s="436"/>
      <c r="BE40" s="436"/>
      <c r="BF40" s="437"/>
    </row>
    <row r="41" spans="2:58" ht="20.25" customHeight="1" x14ac:dyDescent="0.45">
      <c r="B41" s="331"/>
      <c r="C41" s="441"/>
      <c r="D41" s="442"/>
      <c r="E41" s="443"/>
      <c r="F41" s="94"/>
      <c r="G41" s="342"/>
      <c r="H41" s="347"/>
      <c r="I41" s="345"/>
      <c r="J41" s="345"/>
      <c r="K41" s="346"/>
      <c r="L41" s="351"/>
      <c r="M41" s="352"/>
      <c r="N41" s="352"/>
      <c r="O41" s="353"/>
      <c r="P41" s="426" t="s">
        <v>15</v>
      </c>
      <c r="Q41" s="427"/>
      <c r="R41" s="42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429">
        <f>IF($BB$3="４週",SUM(S41:AT41),IF($BB$3="暦月",SUM(S41:AW41),""))</f>
        <v>0</v>
      </c>
      <c r="AY41" s="430"/>
      <c r="AZ41" s="406">
        <f>IF($BB$3="４週",AX41/4,IF($BB$3="暦月",地域密着型通所介護・通所型サービス!AX41/(地域密着型通所介護・通所型サービス!$BB$8/7),""))</f>
        <v>0</v>
      </c>
      <c r="BA41" s="407"/>
      <c r="BB41" s="420"/>
      <c r="BC41" s="421"/>
      <c r="BD41" s="421"/>
      <c r="BE41" s="421"/>
      <c r="BF41" s="422"/>
    </row>
    <row r="42" spans="2:58" ht="20.25" customHeight="1" x14ac:dyDescent="0.45">
      <c r="B42" s="331"/>
      <c r="C42" s="444"/>
      <c r="D42" s="445"/>
      <c r="E42" s="446"/>
      <c r="F42" s="94">
        <f>C40</f>
        <v>0</v>
      </c>
      <c r="G42" s="343"/>
      <c r="H42" s="347"/>
      <c r="I42" s="345"/>
      <c r="J42" s="345"/>
      <c r="K42" s="346"/>
      <c r="L42" s="354"/>
      <c r="M42" s="355"/>
      <c r="N42" s="355"/>
      <c r="O42" s="356"/>
      <c r="P42" s="408" t="s">
        <v>50</v>
      </c>
      <c r="Q42" s="409"/>
      <c r="R42" s="410"/>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411">
        <f>IF($BB$3="４週",SUM(S42:AT42),IF($BB$3="暦月",SUM(S42:AW42),""))</f>
        <v>0</v>
      </c>
      <c r="AY42" s="412"/>
      <c r="AZ42" s="413">
        <f>IF($BB$3="４週",AX42/4,IF($BB$3="暦月",地域密着型通所介護・通所型サービス!AX42/(地域密着型通所介護・通所型サービス!$BB$8/7),""))</f>
        <v>0</v>
      </c>
      <c r="BA42" s="414"/>
      <c r="BB42" s="423"/>
      <c r="BC42" s="424"/>
      <c r="BD42" s="424"/>
      <c r="BE42" s="424"/>
      <c r="BF42" s="425"/>
    </row>
    <row r="43" spans="2:58" ht="20.25" customHeight="1" x14ac:dyDescent="0.45">
      <c r="B43" s="331">
        <f>B40+1</f>
        <v>8</v>
      </c>
      <c r="C43" s="438"/>
      <c r="D43" s="439"/>
      <c r="E43" s="440"/>
      <c r="F43" s="96"/>
      <c r="G43" s="341"/>
      <c r="H43" s="344"/>
      <c r="I43" s="345"/>
      <c r="J43" s="345"/>
      <c r="K43" s="346"/>
      <c r="L43" s="348"/>
      <c r="M43" s="349"/>
      <c r="N43" s="349"/>
      <c r="O43" s="350"/>
      <c r="P43" s="357" t="s">
        <v>49</v>
      </c>
      <c r="Q43" s="358"/>
      <c r="R43" s="35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31"/>
      <c r="AY43" s="432"/>
      <c r="AZ43" s="433"/>
      <c r="BA43" s="434"/>
      <c r="BB43" s="435"/>
      <c r="BC43" s="436"/>
      <c r="BD43" s="436"/>
      <c r="BE43" s="436"/>
      <c r="BF43" s="437"/>
    </row>
    <row r="44" spans="2:58" ht="20.25" customHeight="1" x14ac:dyDescent="0.45">
      <c r="B44" s="331"/>
      <c r="C44" s="441"/>
      <c r="D44" s="442"/>
      <c r="E44" s="443"/>
      <c r="F44" s="94"/>
      <c r="G44" s="342"/>
      <c r="H44" s="347"/>
      <c r="I44" s="345"/>
      <c r="J44" s="345"/>
      <c r="K44" s="346"/>
      <c r="L44" s="351"/>
      <c r="M44" s="352"/>
      <c r="N44" s="352"/>
      <c r="O44" s="353"/>
      <c r="P44" s="426" t="s">
        <v>15</v>
      </c>
      <c r="Q44" s="427"/>
      <c r="R44" s="42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429">
        <f>IF($BB$3="４週",SUM(S44:AT44),IF($BB$3="暦月",SUM(S44:AW44),""))</f>
        <v>0</v>
      </c>
      <c r="AY44" s="430"/>
      <c r="AZ44" s="406">
        <f>IF($BB$3="４週",AX44/4,IF($BB$3="暦月",地域密着型通所介護・通所型サービス!AX44/(地域密着型通所介護・通所型サービス!$BB$8/7),""))</f>
        <v>0</v>
      </c>
      <c r="BA44" s="407"/>
      <c r="BB44" s="420"/>
      <c r="BC44" s="421"/>
      <c r="BD44" s="421"/>
      <c r="BE44" s="421"/>
      <c r="BF44" s="422"/>
    </row>
    <row r="45" spans="2:58" ht="20.25" customHeight="1" x14ac:dyDescent="0.45">
      <c r="B45" s="331"/>
      <c r="C45" s="444"/>
      <c r="D45" s="445"/>
      <c r="E45" s="446"/>
      <c r="F45" s="94">
        <f>C43</f>
        <v>0</v>
      </c>
      <c r="G45" s="343"/>
      <c r="H45" s="347"/>
      <c r="I45" s="345"/>
      <c r="J45" s="345"/>
      <c r="K45" s="346"/>
      <c r="L45" s="354"/>
      <c r="M45" s="355"/>
      <c r="N45" s="355"/>
      <c r="O45" s="356"/>
      <c r="P45" s="408" t="s">
        <v>50</v>
      </c>
      <c r="Q45" s="409"/>
      <c r="R45" s="410"/>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411">
        <f>IF($BB$3="４週",SUM(S45:AT45),IF($BB$3="暦月",SUM(S45:AW45),""))</f>
        <v>0</v>
      </c>
      <c r="AY45" s="412"/>
      <c r="AZ45" s="413">
        <f>IF($BB$3="４週",AX45/4,IF($BB$3="暦月",地域密着型通所介護・通所型サービス!AX45/(地域密着型通所介護・通所型サービス!$BB$8/7),""))</f>
        <v>0</v>
      </c>
      <c r="BA45" s="414"/>
      <c r="BB45" s="423"/>
      <c r="BC45" s="424"/>
      <c r="BD45" s="424"/>
      <c r="BE45" s="424"/>
      <c r="BF45" s="425"/>
    </row>
    <row r="46" spans="2:58" ht="20.25" customHeight="1" x14ac:dyDescent="0.45">
      <c r="B46" s="331">
        <f>B43+1</f>
        <v>9</v>
      </c>
      <c r="C46" s="438"/>
      <c r="D46" s="439"/>
      <c r="E46" s="440"/>
      <c r="F46" s="96"/>
      <c r="G46" s="341"/>
      <c r="H46" s="344"/>
      <c r="I46" s="345"/>
      <c r="J46" s="345"/>
      <c r="K46" s="346"/>
      <c r="L46" s="348"/>
      <c r="M46" s="349"/>
      <c r="N46" s="349"/>
      <c r="O46" s="350"/>
      <c r="P46" s="357" t="s">
        <v>49</v>
      </c>
      <c r="Q46" s="358"/>
      <c r="R46" s="35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31"/>
      <c r="AY46" s="432"/>
      <c r="AZ46" s="433"/>
      <c r="BA46" s="434"/>
      <c r="BB46" s="435"/>
      <c r="BC46" s="436"/>
      <c r="BD46" s="436"/>
      <c r="BE46" s="436"/>
      <c r="BF46" s="437"/>
    </row>
    <row r="47" spans="2:58" ht="20.25" customHeight="1" x14ac:dyDescent="0.45">
      <c r="B47" s="331"/>
      <c r="C47" s="441"/>
      <c r="D47" s="442"/>
      <c r="E47" s="443"/>
      <c r="F47" s="94"/>
      <c r="G47" s="342"/>
      <c r="H47" s="347"/>
      <c r="I47" s="345"/>
      <c r="J47" s="345"/>
      <c r="K47" s="346"/>
      <c r="L47" s="351"/>
      <c r="M47" s="352"/>
      <c r="N47" s="352"/>
      <c r="O47" s="353"/>
      <c r="P47" s="426" t="s">
        <v>15</v>
      </c>
      <c r="Q47" s="427"/>
      <c r="R47" s="42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429">
        <f>IF($BB$3="４週",SUM(S47:AT47),IF($BB$3="暦月",SUM(S47:AW47),""))</f>
        <v>0</v>
      </c>
      <c r="AY47" s="430"/>
      <c r="AZ47" s="406">
        <f>IF($BB$3="４週",AX47/4,IF($BB$3="暦月",地域密着型通所介護・通所型サービス!AX47/(地域密着型通所介護・通所型サービス!$BB$8/7),""))</f>
        <v>0</v>
      </c>
      <c r="BA47" s="407"/>
      <c r="BB47" s="420"/>
      <c r="BC47" s="421"/>
      <c r="BD47" s="421"/>
      <c r="BE47" s="421"/>
      <c r="BF47" s="422"/>
    </row>
    <row r="48" spans="2:58" ht="20.25" customHeight="1" x14ac:dyDescent="0.45">
      <c r="B48" s="331"/>
      <c r="C48" s="444"/>
      <c r="D48" s="445"/>
      <c r="E48" s="446"/>
      <c r="F48" s="94">
        <f>C46</f>
        <v>0</v>
      </c>
      <c r="G48" s="343"/>
      <c r="H48" s="347"/>
      <c r="I48" s="345"/>
      <c r="J48" s="345"/>
      <c r="K48" s="346"/>
      <c r="L48" s="354"/>
      <c r="M48" s="355"/>
      <c r="N48" s="355"/>
      <c r="O48" s="356"/>
      <c r="P48" s="408" t="s">
        <v>50</v>
      </c>
      <c r="Q48" s="409"/>
      <c r="R48" s="410"/>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411">
        <f>IF($BB$3="４週",SUM(S48:AT48),IF($BB$3="暦月",SUM(S48:AW48),""))</f>
        <v>0</v>
      </c>
      <c r="AY48" s="412"/>
      <c r="AZ48" s="413">
        <f>IF($BB$3="４週",AX48/4,IF($BB$3="暦月",地域密着型通所介護・通所型サービス!AX48/(地域密着型通所介護・通所型サービス!$BB$8/7),""))</f>
        <v>0</v>
      </c>
      <c r="BA48" s="414"/>
      <c r="BB48" s="423"/>
      <c r="BC48" s="424"/>
      <c r="BD48" s="424"/>
      <c r="BE48" s="424"/>
      <c r="BF48" s="425"/>
    </row>
    <row r="49" spans="2:58" ht="20.25" customHeight="1" x14ac:dyDescent="0.45">
      <c r="B49" s="331">
        <f>B46+1</f>
        <v>10</v>
      </c>
      <c r="C49" s="438"/>
      <c r="D49" s="439"/>
      <c r="E49" s="440"/>
      <c r="F49" s="96"/>
      <c r="G49" s="341"/>
      <c r="H49" s="344"/>
      <c r="I49" s="345"/>
      <c r="J49" s="345"/>
      <c r="K49" s="346"/>
      <c r="L49" s="348"/>
      <c r="M49" s="349"/>
      <c r="N49" s="349"/>
      <c r="O49" s="350"/>
      <c r="P49" s="357" t="s">
        <v>49</v>
      </c>
      <c r="Q49" s="358"/>
      <c r="R49" s="35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31"/>
      <c r="AY49" s="432"/>
      <c r="AZ49" s="433"/>
      <c r="BA49" s="434"/>
      <c r="BB49" s="435"/>
      <c r="BC49" s="436"/>
      <c r="BD49" s="436"/>
      <c r="BE49" s="436"/>
      <c r="BF49" s="437"/>
    </row>
    <row r="50" spans="2:58" ht="20.25" customHeight="1" x14ac:dyDescent="0.45">
      <c r="B50" s="331"/>
      <c r="C50" s="441"/>
      <c r="D50" s="442"/>
      <c r="E50" s="443"/>
      <c r="F50" s="94"/>
      <c r="G50" s="342"/>
      <c r="H50" s="347"/>
      <c r="I50" s="345"/>
      <c r="J50" s="345"/>
      <c r="K50" s="346"/>
      <c r="L50" s="351"/>
      <c r="M50" s="352"/>
      <c r="N50" s="352"/>
      <c r="O50" s="353"/>
      <c r="P50" s="426" t="s">
        <v>15</v>
      </c>
      <c r="Q50" s="427"/>
      <c r="R50" s="42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429">
        <f>IF($BB$3="４週",SUM(S50:AT50),IF($BB$3="暦月",SUM(S50:AW50),""))</f>
        <v>0</v>
      </c>
      <c r="AY50" s="430"/>
      <c r="AZ50" s="406">
        <f>IF($BB$3="４週",AX50/4,IF($BB$3="暦月",地域密着型通所介護・通所型サービス!AX50/(地域密着型通所介護・通所型サービス!$BB$8/7),""))</f>
        <v>0</v>
      </c>
      <c r="BA50" s="407"/>
      <c r="BB50" s="420"/>
      <c r="BC50" s="421"/>
      <c r="BD50" s="421"/>
      <c r="BE50" s="421"/>
      <c r="BF50" s="422"/>
    </row>
    <row r="51" spans="2:58" ht="20.25" customHeight="1" x14ac:dyDescent="0.45">
      <c r="B51" s="331"/>
      <c r="C51" s="444"/>
      <c r="D51" s="445"/>
      <c r="E51" s="446"/>
      <c r="F51" s="94">
        <f>C49</f>
        <v>0</v>
      </c>
      <c r="G51" s="343"/>
      <c r="H51" s="347"/>
      <c r="I51" s="345"/>
      <c r="J51" s="345"/>
      <c r="K51" s="346"/>
      <c r="L51" s="354"/>
      <c r="M51" s="355"/>
      <c r="N51" s="355"/>
      <c r="O51" s="356"/>
      <c r="P51" s="408" t="s">
        <v>50</v>
      </c>
      <c r="Q51" s="409"/>
      <c r="R51" s="410"/>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411">
        <f>IF($BB$3="４週",SUM(S51:AT51),IF($BB$3="暦月",SUM(S51:AW51),""))</f>
        <v>0</v>
      </c>
      <c r="AY51" s="412"/>
      <c r="AZ51" s="413">
        <f>IF($BB$3="４週",AX51/4,IF($BB$3="暦月",地域密着型通所介護・通所型サービス!AX51/(地域密着型通所介護・通所型サービス!$BB$8/7),""))</f>
        <v>0</v>
      </c>
      <c r="BA51" s="414"/>
      <c r="BB51" s="423"/>
      <c r="BC51" s="424"/>
      <c r="BD51" s="424"/>
      <c r="BE51" s="424"/>
      <c r="BF51" s="425"/>
    </row>
    <row r="52" spans="2:58" ht="20.25" customHeight="1" x14ac:dyDescent="0.45">
      <c r="B52" s="331">
        <f>B49+1</f>
        <v>11</v>
      </c>
      <c r="C52" s="438"/>
      <c r="D52" s="439"/>
      <c r="E52" s="440"/>
      <c r="F52" s="96"/>
      <c r="G52" s="341"/>
      <c r="H52" s="344"/>
      <c r="I52" s="345"/>
      <c r="J52" s="345"/>
      <c r="K52" s="346"/>
      <c r="L52" s="348"/>
      <c r="M52" s="349"/>
      <c r="N52" s="349"/>
      <c r="O52" s="350"/>
      <c r="P52" s="357" t="s">
        <v>49</v>
      </c>
      <c r="Q52" s="358"/>
      <c r="R52" s="35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31"/>
      <c r="AY52" s="432"/>
      <c r="AZ52" s="433"/>
      <c r="BA52" s="434"/>
      <c r="BB52" s="435"/>
      <c r="BC52" s="436"/>
      <c r="BD52" s="436"/>
      <c r="BE52" s="436"/>
      <c r="BF52" s="437"/>
    </row>
    <row r="53" spans="2:58" ht="20.25" customHeight="1" x14ac:dyDescent="0.45">
      <c r="B53" s="331"/>
      <c r="C53" s="441"/>
      <c r="D53" s="442"/>
      <c r="E53" s="443"/>
      <c r="F53" s="94"/>
      <c r="G53" s="342"/>
      <c r="H53" s="347"/>
      <c r="I53" s="345"/>
      <c r="J53" s="345"/>
      <c r="K53" s="346"/>
      <c r="L53" s="351"/>
      <c r="M53" s="352"/>
      <c r="N53" s="352"/>
      <c r="O53" s="353"/>
      <c r="P53" s="426" t="s">
        <v>15</v>
      </c>
      <c r="Q53" s="427"/>
      <c r="R53" s="42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429">
        <f>IF($BB$3="４週",SUM(S53:AT53),IF($BB$3="暦月",SUM(S53:AW53),""))</f>
        <v>0</v>
      </c>
      <c r="AY53" s="430"/>
      <c r="AZ53" s="406">
        <f>IF($BB$3="４週",AX53/4,IF($BB$3="暦月",地域密着型通所介護・通所型サービス!AX53/(地域密着型通所介護・通所型サービス!$BB$8/7),""))</f>
        <v>0</v>
      </c>
      <c r="BA53" s="407"/>
      <c r="BB53" s="420"/>
      <c r="BC53" s="421"/>
      <c r="BD53" s="421"/>
      <c r="BE53" s="421"/>
      <c r="BF53" s="422"/>
    </row>
    <row r="54" spans="2:58" ht="20.25" customHeight="1" x14ac:dyDescent="0.45">
      <c r="B54" s="331"/>
      <c r="C54" s="444"/>
      <c r="D54" s="445"/>
      <c r="E54" s="446"/>
      <c r="F54" s="94">
        <f>C52</f>
        <v>0</v>
      </c>
      <c r="G54" s="343"/>
      <c r="H54" s="347"/>
      <c r="I54" s="345"/>
      <c r="J54" s="345"/>
      <c r="K54" s="346"/>
      <c r="L54" s="354"/>
      <c r="M54" s="355"/>
      <c r="N54" s="355"/>
      <c r="O54" s="356"/>
      <c r="P54" s="408" t="s">
        <v>50</v>
      </c>
      <c r="Q54" s="409"/>
      <c r="R54" s="410"/>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411">
        <f>IF($BB$3="４週",SUM(S54:AT54),IF($BB$3="暦月",SUM(S54:AW54),""))</f>
        <v>0</v>
      </c>
      <c r="AY54" s="412"/>
      <c r="AZ54" s="413">
        <f>IF($BB$3="４週",AX54/4,IF($BB$3="暦月",地域密着型通所介護・通所型サービス!AX54/(地域密着型通所介護・通所型サービス!$BB$8/7),""))</f>
        <v>0</v>
      </c>
      <c r="BA54" s="414"/>
      <c r="BB54" s="423"/>
      <c r="BC54" s="424"/>
      <c r="BD54" s="424"/>
      <c r="BE54" s="424"/>
      <c r="BF54" s="425"/>
    </row>
    <row r="55" spans="2:58" ht="20.25" customHeight="1" x14ac:dyDescent="0.45">
      <c r="B55" s="331">
        <f>B52+1</f>
        <v>12</v>
      </c>
      <c r="C55" s="438"/>
      <c r="D55" s="439"/>
      <c r="E55" s="440"/>
      <c r="F55" s="96"/>
      <c r="G55" s="341"/>
      <c r="H55" s="344"/>
      <c r="I55" s="345"/>
      <c r="J55" s="345"/>
      <c r="K55" s="346"/>
      <c r="L55" s="348"/>
      <c r="M55" s="349"/>
      <c r="N55" s="349"/>
      <c r="O55" s="350"/>
      <c r="P55" s="357" t="s">
        <v>49</v>
      </c>
      <c r="Q55" s="358"/>
      <c r="R55" s="35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31"/>
      <c r="AY55" s="432"/>
      <c r="AZ55" s="433"/>
      <c r="BA55" s="434"/>
      <c r="BB55" s="461"/>
      <c r="BC55" s="349"/>
      <c r="BD55" s="349"/>
      <c r="BE55" s="349"/>
      <c r="BF55" s="350"/>
    </row>
    <row r="56" spans="2:58" ht="20.25" customHeight="1" x14ac:dyDescent="0.45">
      <c r="B56" s="331"/>
      <c r="C56" s="441"/>
      <c r="D56" s="442"/>
      <c r="E56" s="443"/>
      <c r="F56" s="94"/>
      <c r="G56" s="342"/>
      <c r="H56" s="347"/>
      <c r="I56" s="345"/>
      <c r="J56" s="345"/>
      <c r="K56" s="346"/>
      <c r="L56" s="351"/>
      <c r="M56" s="352"/>
      <c r="N56" s="352"/>
      <c r="O56" s="353"/>
      <c r="P56" s="426" t="s">
        <v>15</v>
      </c>
      <c r="Q56" s="427"/>
      <c r="R56" s="42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429">
        <f>IF($BB$3="４週",SUM(S56:AT56),IF($BB$3="暦月",SUM(S56:AW56),""))</f>
        <v>0</v>
      </c>
      <c r="AY56" s="430"/>
      <c r="AZ56" s="406">
        <f>IF($BB$3="４週",AX56/4,IF($BB$3="暦月",地域密着型通所介護・通所型サービス!AX56/(地域密着型通所介護・通所型サービス!$BB$8/7),""))</f>
        <v>0</v>
      </c>
      <c r="BA56" s="407"/>
      <c r="BB56" s="462"/>
      <c r="BC56" s="352"/>
      <c r="BD56" s="352"/>
      <c r="BE56" s="352"/>
      <c r="BF56" s="353"/>
    </row>
    <row r="57" spans="2:58" ht="20.25" customHeight="1" x14ac:dyDescent="0.45">
      <c r="B57" s="331"/>
      <c r="C57" s="444"/>
      <c r="D57" s="445"/>
      <c r="E57" s="446"/>
      <c r="F57" s="94">
        <f>C55</f>
        <v>0</v>
      </c>
      <c r="G57" s="343"/>
      <c r="H57" s="347"/>
      <c r="I57" s="345"/>
      <c r="J57" s="345"/>
      <c r="K57" s="346"/>
      <c r="L57" s="354"/>
      <c r="M57" s="355"/>
      <c r="N57" s="355"/>
      <c r="O57" s="356"/>
      <c r="P57" s="408" t="s">
        <v>50</v>
      </c>
      <c r="Q57" s="409"/>
      <c r="R57" s="410"/>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411">
        <f>IF($BB$3="４週",SUM(S57:AT57),IF($BB$3="暦月",SUM(S57:AW57),""))</f>
        <v>0</v>
      </c>
      <c r="AY57" s="412"/>
      <c r="AZ57" s="413">
        <f>IF($BB$3="４週",AX57/4,IF($BB$3="暦月",地域密着型通所介護・通所型サービス!AX57/(地域密着型通所介護・通所型サービス!$BB$8/7),""))</f>
        <v>0</v>
      </c>
      <c r="BA57" s="414"/>
      <c r="BB57" s="463"/>
      <c r="BC57" s="355"/>
      <c r="BD57" s="355"/>
      <c r="BE57" s="355"/>
      <c r="BF57" s="356"/>
    </row>
    <row r="58" spans="2:58" ht="20.25" customHeight="1" x14ac:dyDescent="0.45">
      <c r="B58" s="331">
        <f>B55+1</f>
        <v>13</v>
      </c>
      <c r="C58" s="438"/>
      <c r="D58" s="439"/>
      <c r="E58" s="440"/>
      <c r="F58" s="96"/>
      <c r="G58" s="341"/>
      <c r="H58" s="344"/>
      <c r="I58" s="345"/>
      <c r="J58" s="345"/>
      <c r="K58" s="346"/>
      <c r="L58" s="348"/>
      <c r="M58" s="349"/>
      <c r="N58" s="349"/>
      <c r="O58" s="350"/>
      <c r="P58" s="357" t="s">
        <v>49</v>
      </c>
      <c r="Q58" s="358"/>
      <c r="R58" s="35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31"/>
      <c r="AY58" s="432"/>
      <c r="AZ58" s="433"/>
      <c r="BA58" s="434"/>
      <c r="BB58" s="461"/>
      <c r="BC58" s="349"/>
      <c r="BD58" s="349"/>
      <c r="BE58" s="349"/>
      <c r="BF58" s="350"/>
    </row>
    <row r="59" spans="2:58" ht="20.25" customHeight="1" x14ac:dyDescent="0.45">
      <c r="B59" s="331"/>
      <c r="C59" s="441"/>
      <c r="D59" s="442"/>
      <c r="E59" s="443"/>
      <c r="F59" s="94"/>
      <c r="G59" s="342"/>
      <c r="H59" s="347"/>
      <c r="I59" s="345"/>
      <c r="J59" s="345"/>
      <c r="K59" s="346"/>
      <c r="L59" s="351"/>
      <c r="M59" s="352"/>
      <c r="N59" s="352"/>
      <c r="O59" s="353"/>
      <c r="P59" s="426" t="s">
        <v>15</v>
      </c>
      <c r="Q59" s="427"/>
      <c r="R59" s="42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429">
        <f>IF($BB$3="４週",SUM(S59:AT59),IF($BB$3="暦月",SUM(S59:AW59),""))</f>
        <v>0</v>
      </c>
      <c r="AY59" s="430"/>
      <c r="AZ59" s="406">
        <f>IF($BB$3="４週",AX59/4,IF($BB$3="暦月",地域密着型通所介護・通所型サービス!AX59/(地域密着型通所介護・通所型サービス!$BB$8/7),""))</f>
        <v>0</v>
      </c>
      <c r="BA59" s="407"/>
      <c r="BB59" s="462"/>
      <c r="BC59" s="352"/>
      <c r="BD59" s="352"/>
      <c r="BE59" s="352"/>
      <c r="BF59" s="353"/>
    </row>
    <row r="60" spans="2:58" ht="20.25" customHeight="1" thickBot="1" x14ac:dyDescent="0.5">
      <c r="B60" s="453"/>
      <c r="C60" s="444"/>
      <c r="D60" s="445"/>
      <c r="E60" s="446"/>
      <c r="F60" s="97">
        <f>C58</f>
        <v>0</v>
      </c>
      <c r="G60" s="454"/>
      <c r="H60" s="455"/>
      <c r="I60" s="456"/>
      <c r="J60" s="456"/>
      <c r="K60" s="457"/>
      <c r="L60" s="458"/>
      <c r="M60" s="459"/>
      <c r="N60" s="459"/>
      <c r="O60" s="460"/>
      <c r="P60" s="495" t="s">
        <v>50</v>
      </c>
      <c r="Q60" s="496"/>
      <c r="R60" s="497"/>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411">
        <f>IF($BB$3="４週",SUM(S60:AT60),IF($BB$3="暦月",SUM(S60:AW60),""))</f>
        <v>0</v>
      </c>
      <c r="AY60" s="412"/>
      <c r="AZ60" s="413">
        <f>IF($BB$3="４週",AX60/4,IF($BB$3="暦月",地域密着型通所介護・通所型サービス!AX60/(地域密着型通所介護・通所型サービス!$BB$8/7),""))</f>
        <v>0</v>
      </c>
      <c r="BA60" s="414"/>
      <c r="BB60" s="494"/>
      <c r="BC60" s="459"/>
      <c r="BD60" s="459"/>
      <c r="BE60" s="459"/>
      <c r="BF60" s="460"/>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64" t="s">
        <v>192</v>
      </c>
      <c r="H62" s="464"/>
      <c r="I62" s="464"/>
      <c r="J62" s="464"/>
      <c r="K62" s="464"/>
      <c r="L62" s="464"/>
      <c r="M62" s="464"/>
      <c r="N62" s="464"/>
      <c r="O62" s="464"/>
      <c r="P62" s="464"/>
      <c r="Q62" s="464"/>
      <c r="R62" s="465"/>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466" t="str">
        <f>IF(SUMIF($F$22:$F$60, "生活相談員", AX22:AY60)=0,"",SUMIF($F$22:$F$60,"生活相談員",AX22:AY60))</f>
        <v/>
      </c>
      <c r="AY62" s="467"/>
      <c r="AZ62" s="468" t="str">
        <f>IF(AX62="","",IF($BB$3="４週",AX62/4,IF($BB$3="暦月",AX62/(地域密着型通所介護・通所型サービス!$BB$8/7),"")))</f>
        <v/>
      </c>
      <c r="BA62" s="469"/>
      <c r="BB62" s="470"/>
      <c r="BC62" s="471"/>
      <c r="BD62" s="471"/>
      <c r="BE62" s="471"/>
      <c r="BF62" s="472"/>
    </row>
    <row r="63" spans="2:58" ht="20.25" customHeight="1" x14ac:dyDescent="0.45">
      <c r="B63" s="55"/>
      <c r="C63" s="27"/>
      <c r="D63" s="27"/>
      <c r="E63" s="27"/>
      <c r="F63" s="27"/>
      <c r="G63" s="479" t="s">
        <v>193</v>
      </c>
      <c r="H63" s="479"/>
      <c r="I63" s="479"/>
      <c r="J63" s="479"/>
      <c r="K63" s="479"/>
      <c r="L63" s="479"/>
      <c r="M63" s="479"/>
      <c r="N63" s="479"/>
      <c r="O63" s="479"/>
      <c r="P63" s="479"/>
      <c r="Q63" s="479"/>
      <c r="R63" s="480"/>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481" t="str">
        <f>IF(SUMIF($F$22:$F$60, "介護職員", AX22:AX60)=0,"",SUMIF($F$22:$F$60, "介護職員", AX22:AX60))</f>
        <v/>
      </c>
      <c r="AY63" s="482"/>
      <c r="AZ63" s="483" t="str">
        <f>IF(AX63="","",IF($BB$3="４週",AX63/4,IF($BB$3="暦月",AX63/(地域密着型通所介護・通所型サービス!$BB$8/7),"")))</f>
        <v/>
      </c>
      <c r="BA63" s="484"/>
      <c r="BB63" s="473"/>
      <c r="BC63" s="474"/>
      <c r="BD63" s="474"/>
      <c r="BE63" s="474"/>
      <c r="BF63" s="475"/>
    </row>
    <row r="64" spans="2:58" ht="20.25" customHeight="1" x14ac:dyDescent="0.45">
      <c r="B64" s="55"/>
      <c r="C64" s="27"/>
      <c r="D64" s="27"/>
      <c r="E64" s="27"/>
      <c r="F64" s="27"/>
      <c r="G64" s="479" t="s">
        <v>194</v>
      </c>
      <c r="H64" s="479"/>
      <c r="I64" s="479"/>
      <c r="J64" s="479"/>
      <c r="K64" s="479"/>
      <c r="L64" s="479"/>
      <c r="M64" s="479"/>
      <c r="N64" s="479"/>
      <c r="O64" s="479"/>
      <c r="P64" s="479"/>
      <c r="Q64" s="479"/>
      <c r="R64" s="480"/>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485"/>
      <c r="AY64" s="486"/>
      <c r="AZ64" s="486"/>
      <c r="BA64" s="487"/>
      <c r="BB64" s="473"/>
      <c r="BC64" s="474"/>
      <c r="BD64" s="474"/>
      <c r="BE64" s="474"/>
      <c r="BF64" s="475"/>
    </row>
    <row r="65" spans="1:73" ht="20.25" customHeight="1" x14ac:dyDescent="0.45">
      <c r="B65" s="55"/>
      <c r="C65" s="27"/>
      <c r="D65" s="27"/>
      <c r="E65" s="27"/>
      <c r="F65" s="27"/>
      <c r="G65" s="479" t="s">
        <v>196</v>
      </c>
      <c r="H65" s="479"/>
      <c r="I65" s="479"/>
      <c r="J65" s="479"/>
      <c r="K65" s="479"/>
      <c r="L65" s="479"/>
      <c r="M65" s="479"/>
      <c r="N65" s="479"/>
      <c r="O65" s="479"/>
      <c r="P65" s="479"/>
      <c r="Q65" s="479"/>
      <c r="R65" s="480"/>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488"/>
      <c r="AY65" s="489"/>
      <c r="AZ65" s="489"/>
      <c r="BA65" s="490"/>
      <c r="BB65" s="473"/>
      <c r="BC65" s="474"/>
      <c r="BD65" s="474"/>
      <c r="BE65" s="474"/>
      <c r="BF65" s="475"/>
    </row>
    <row r="66" spans="1:73" ht="20.25" customHeight="1" thickBot="1" x14ac:dyDescent="0.5">
      <c r="B66" s="56"/>
      <c r="C66" s="116"/>
      <c r="D66" s="116"/>
      <c r="E66" s="116"/>
      <c r="F66" s="116"/>
      <c r="G66" s="498" t="s">
        <v>197</v>
      </c>
      <c r="H66" s="498"/>
      <c r="I66" s="498"/>
      <c r="J66" s="498"/>
      <c r="K66" s="498"/>
      <c r="L66" s="498"/>
      <c r="M66" s="498"/>
      <c r="N66" s="498"/>
      <c r="O66" s="498"/>
      <c r="P66" s="498"/>
      <c r="Q66" s="498"/>
      <c r="R66" s="499"/>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488"/>
      <c r="AY66" s="489"/>
      <c r="AZ66" s="489"/>
      <c r="BA66" s="490"/>
      <c r="BB66" s="473"/>
      <c r="BC66" s="474"/>
      <c r="BD66" s="474"/>
      <c r="BE66" s="474"/>
      <c r="BF66" s="475"/>
    </row>
    <row r="67" spans="1:73" ht="18.75" customHeight="1" x14ac:dyDescent="0.45">
      <c r="B67" s="295" t="s">
        <v>198</v>
      </c>
      <c r="C67" s="296"/>
      <c r="D67" s="296"/>
      <c r="E67" s="296"/>
      <c r="F67" s="296"/>
      <c r="G67" s="296"/>
      <c r="H67" s="296"/>
      <c r="I67" s="296"/>
      <c r="J67" s="296"/>
      <c r="K67" s="297"/>
      <c r="L67" s="447" t="s">
        <v>60</v>
      </c>
      <c r="M67" s="447"/>
      <c r="N67" s="447"/>
      <c r="O67" s="447"/>
      <c r="P67" s="447"/>
      <c r="Q67" s="447"/>
      <c r="R67" s="448"/>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488"/>
      <c r="AY67" s="489"/>
      <c r="AZ67" s="489"/>
      <c r="BA67" s="490"/>
      <c r="BB67" s="473"/>
      <c r="BC67" s="474"/>
      <c r="BD67" s="474"/>
      <c r="BE67" s="474"/>
      <c r="BF67" s="475"/>
    </row>
    <row r="68" spans="1:73" ht="18.75" customHeight="1" x14ac:dyDescent="0.45">
      <c r="B68" s="295"/>
      <c r="C68" s="296"/>
      <c r="D68" s="296"/>
      <c r="E68" s="296"/>
      <c r="F68" s="296"/>
      <c r="G68" s="296"/>
      <c r="H68" s="296"/>
      <c r="I68" s="296"/>
      <c r="J68" s="296"/>
      <c r="K68" s="297"/>
      <c r="L68" s="449" t="s">
        <v>5</v>
      </c>
      <c r="M68" s="449"/>
      <c r="N68" s="449"/>
      <c r="O68" s="449"/>
      <c r="P68" s="449"/>
      <c r="Q68" s="449"/>
      <c r="R68" s="450"/>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488"/>
      <c r="AY68" s="489"/>
      <c r="AZ68" s="489"/>
      <c r="BA68" s="490"/>
      <c r="BB68" s="473"/>
      <c r="BC68" s="474"/>
      <c r="BD68" s="474"/>
      <c r="BE68" s="474"/>
      <c r="BF68" s="475"/>
    </row>
    <row r="69" spans="1:73" ht="18.75" customHeight="1" x14ac:dyDescent="0.45">
      <c r="B69" s="295"/>
      <c r="C69" s="296"/>
      <c r="D69" s="296"/>
      <c r="E69" s="296"/>
      <c r="F69" s="296"/>
      <c r="G69" s="296"/>
      <c r="H69" s="296"/>
      <c r="I69" s="296"/>
      <c r="J69" s="296"/>
      <c r="K69" s="297"/>
      <c r="L69" s="449" t="s">
        <v>61</v>
      </c>
      <c r="M69" s="449"/>
      <c r="N69" s="449"/>
      <c r="O69" s="449"/>
      <c r="P69" s="449"/>
      <c r="Q69" s="449"/>
      <c r="R69" s="450"/>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488"/>
      <c r="AY69" s="489"/>
      <c r="AZ69" s="489"/>
      <c r="BA69" s="490"/>
      <c r="BB69" s="473"/>
      <c r="BC69" s="474"/>
      <c r="BD69" s="474"/>
      <c r="BE69" s="474"/>
      <c r="BF69" s="475"/>
    </row>
    <row r="70" spans="1:73" ht="18.75" customHeight="1" x14ac:dyDescent="0.45">
      <c r="B70" s="295"/>
      <c r="C70" s="296"/>
      <c r="D70" s="296"/>
      <c r="E70" s="296"/>
      <c r="F70" s="296"/>
      <c r="G70" s="296"/>
      <c r="H70" s="296"/>
      <c r="I70" s="296"/>
      <c r="J70" s="296"/>
      <c r="K70" s="297"/>
      <c r="L70" s="449" t="s">
        <v>62</v>
      </c>
      <c r="M70" s="449"/>
      <c r="N70" s="449"/>
      <c r="O70" s="449"/>
      <c r="P70" s="449"/>
      <c r="Q70" s="449"/>
      <c r="R70" s="450"/>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488"/>
      <c r="AY70" s="489"/>
      <c r="AZ70" s="489"/>
      <c r="BA70" s="490"/>
      <c r="BB70" s="473"/>
      <c r="BC70" s="474"/>
      <c r="BD70" s="474"/>
      <c r="BE70" s="474"/>
      <c r="BF70" s="475"/>
    </row>
    <row r="71" spans="1:73" ht="18.75" customHeight="1" thickBot="1" x14ac:dyDescent="0.5">
      <c r="B71" s="298"/>
      <c r="C71" s="299"/>
      <c r="D71" s="299"/>
      <c r="E71" s="299"/>
      <c r="F71" s="299"/>
      <c r="G71" s="299"/>
      <c r="H71" s="299"/>
      <c r="I71" s="299"/>
      <c r="J71" s="299"/>
      <c r="K71" s="300"/>
      <c r="L71" s="451"/>
      <c r="M71" s="451"/>
      <c r="N71" s="451"/>
      <c r="O71" s="451"/>
      <c r="P71" s="451"/>
      <c r="Q71" s="451"/>
      <c r="R71" s="452"/>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491"/>
      <c r="AY71" s="492"/>
      <c r="AZ71" s="492"/>
      <c r="BA71" s="493"/>
      <c r="BB71" s="476"/>
      <c r="BC71" s="477"/>
      <c r="BD71" s="477"/>
      <c r="BE71" s="477"/>
      <c r="BF71" s="478"/>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821" priority="783">
      <formula>INDIRECT(ADDRESS(ROW(),COLUMN()))=TRUNC(INDIRECT(ADDRESS(ROW(),COLUMN())))</formula>
    </cfRule>
  </conditionalFormatting>
  <conditionalFormatting sqref="S23">
    <cfRule type="expression" dxfId="820" priority="782">
      <formula>INDIRECT(ADDRESS(ROW(),COLUMN()))=TRUNC(INDIRECT(ADDRESS(ROW(),COLUMN())))</formula>
    </cfRule>
  </conditionalFormatting>
  <conditionalFormatting sqref="T24:Y24">
    <cfRule type="expression" dxfId="819" priority="781">
      <formula>INDIRECT(ADDRESS(ROW(),COLUMN()))=TRUNC(INDIRECT(ADDRESS(ROW(),COLUMN())))</formula>
    </cfRule>
  </conditionalFormatting>
  <conditionalFormatting sqref="T23:Y23">
    <cfRule type="expression" dxfId="818" priority="780">
      <formula>INDIRECT(ADDRESS(ROW(),COLUMN()))=TRUNC(INDIRECT(ADDRESS(ROW(),COLUMN())))</formula>
    </cfRule>
  </conditionalFormatting>
  <conditionalFormatting sqref="AX23:BA24">
    <cfRule type="expression" dxfId="817" priority="763">
      <formula>INDIRECT(ADDRESS(ROW(),COLUMN()))=TRUNC(INDIRECT(ADDRESS(ROW(),COLUMN())))</formula>
    </cfRule>
  </conditionalFormatting>
  <conditionalFormatting sqref="BC14:BD14">
    <cfRule type="expression" dxfId="816" priority="509">
      <formula>INDIRECT(ADDRESS(ROW(),COLUMN()))=TRUNC(INDIRECT(ADDRESS(ROW(),COLUMN())))</formula>
    </cfRule>
  </conditionalFormatting>
  <conditionalFormatting sqref="Z24">
    <cfRule type="expression" dxfId="815" priority="508">
      <formula>INDIRECT(ADDRESS(ROW(),COLUMN()))=TRUNC(INDIRECT(ADDRESS(ROW(),COLUMN())))</formula>
    </cfRule>
  </conditionalFormatting>
  <conditionalFormatting sqref="Z23">
    <cfRule type="expression" dxfId="814" priority="507">
      <formula>INDIRECT(ADDRESS(ROW(),COLUMN()))=TRUNC(INDIRECT(ADDRESS(ROW(),COLUMN())))</formula>
    </cfRule>
  </conditionalFormatting>
  <conditionalFormatting sqref="AA24:AF24">
    <cfRule type="expression" dxfId="813" priority="506">
      <formula>INDIRECT(ADDRESS(ROW(),COLUMN()))=TRUNC(INDIRECT(ADDRESS(ROW(),COLUMN())))</formula>
    </cfRule>
  </conditionalFormatting>
  <conditionalFormatting sqref="AA23:AF23">
    <cfRule type="expression" dxfId="812" priority="505">
      <formula>INDIRECT(ADDRESS(ROW(),COLUMN()))=TRUNC(INDIRECT(ADDRESS(ROW(),COLUMN())))</formula>
    </cfRule>
  </conditionalFormatting>
  <conditionalFormatting sqref="AG24">
    <cfRule type="expression" dxfId="811" priority="504">
      <formula>INDIRECT(ADDRESS(ROW(),COLUMN()))=TRUNC(INDIRECT(ADDRESS(ROW(),COLUMN())))</formula>
    </cfRule>
  </conditionalFormatting>
  <conditionalFormatting sqref="AG23">
    <cfRule type="expression" dxfId="810" priority="503">
      <formula>INDIRECT(ADDRESS(ROW(),COLUMN()))=TRUNC(INDIRECT(ADDRESS(ROW(),COLUMN())))</formula>
    </cfRule>
  </conditionalFormatting>
  <conditionalFormatting sqref="AH24:AM24">
    <cfRule type="expression" dxfId="809" priority="502">
      <formula>INDIRECT(ADDRESS(ROW(),COLUMN()))=TRUNC(INDIRECT(ADDRESS(ROW(),COLUMN())))</formula>
    </cfRule>
  </conditionalFormatting>
  <conditionalFormatting sqref="AH23:AM23">
    <cfRule type="expression" dxfId="808" priority="501">
      <formula>INDIRECT(ADDRESS(ROW(),COLUMN()))=TRUNC(INDIRECT(ADDRESS(ROW(),COLUMN())))</formula>
    </cfRule>
  </conditionalFormatting>
  <conditionalFormatting sqref="AN24">
    <cfRule type="expression" dxfId="807" priority="500">
      <formula>INDIRECT(ADDRESS(ROW(),COLUMN()))=TRUNC(INDIRECT(ADDRESS(ROW(),COLUMN())))</formula>
    </cfRule>
  </conditionalFormatting>
  <conditionalFormatting sqref="AN23">
    <cfRule type="expression" dxfId="806" priority="499">
      <formula>INDIRECT(ADDRESS(ROW(),COLUMN()))=TRUNC(INDIRECT(ADDRESS(ROW(),COLUMN())))</formula>
    </cfRule>
  </conditionalFormatting>
  <conditionalFormatting sqref="AO24:AT24">
    <cfRule type="expression" dxfId="805" priority="498">
      <formula>INDIRECT(ADDRESS(ROW(),COLUMN()))=TRUNC(INDIRECT(ADDRESS(ROW(),COLUMN())))</formula>
    </cfRule>
  </conditionalFormatting>
  <conditionalFormatting sqref="AO23:AT23">
    <cfRule type="expression" dxfId="804" priority="497">
      <formula>INDIRECT(ADDRESS(ROW(),COLUMN()))=TRUNC(INDIRECT(ADDRESS(ROW(),COLUMN())))</formula>
    </cfRule>
  </conditionalFormatting>
  <conditionalFormatting sqref="AU24">
    <cfRule type="expression" dxfId="803" priority="496">
      <formula>INDIRECT(ADDRESS(ROW(),COLUMN()))=TRUNC(INDIRECT(ADDRESS(ROW(),COLUMN())))</formula>
    </cfRule>
  </conditionalFormatting>
  <conditionalFormatting sqref="AU23">
    <cfRule type="expression" dxfId="802" priority="495">
      <formula>INDIRECT(ADDRESS(ROW(),COLUMN()))=TRUNC(INDIRECT(ADDRESS(ROW(),COLUMN())))</formula>
    </cfRule>
  </conditionalFormatting>
  <conditionalFormatting sqref="AV24:AW24">
    <cfRule type="expression" dxfId="801" priority="494">
      <formula>INDIRECT(ADDRESS(ROW(),COLUMN()))=TRUNC(INDIRECT(ADDRESS(ROW(),COLUMN())))</formula>
    </cfRule>
  </conditionalFormatting>
  <conditionalFormatting sqref="AV23:AW23">
    <cfRule type="expression" dxfId="800" priority="493">
      <formula>INDIRECT(ADDRESS(ROW(),COLUMN()))=TRUNC(INDIRECT(ADDRESS(ROW(),COLUMN())))</formula>
    </cfRule>
  </conditionalFormatting>
  <conditionalFormatting sqref="S27">
    <cfRule type="expression" dxfId="799" priority="252">
      <formula>INDIRECT(ADDRESS(ROW(),COLUMN()))=TRUNC(INDIRECT(ADDRESS(ROW(),COLUMN())))</formula>
    </cfRule>
  </conditionalFormatting>
  <conditionalFormatting sqref="S26">
    <cfRule type="expression" dxfId="798" priority="251">
      <formula>INDIRECT(ADDRESS(ROW(),COLUMN()))=TRUNC(INDIRECT(ADDRESS(ROW(),COLUMN())))</formula>
    </cfRule>
  </conditionalFormatting>
  <conditionalFormatting sqref="T27:Y27">
    <cfRule type="expression" dxfId="797" priority="250">
      <formula>INDIRECT(ADDRESS(ROW(),COLUMN()))=TRUNC(INDIRECT(ADDRESS(ROW(),COLUMN())))</formula>
    </cfRule>
  </conditionalFormatting>
  <conditionalFormatting sqref="T26:Y26">
    <cfRule type="expression" dxfId="796" priority="249">
      <formula>INDIRECT(ADDRESS(ROW(),COLUMN()))=TRUNC(INDIRECT(ADDRESS(ROW(),COLUMN())))</formula>
    </cfRule>
  </conditionalFormatting>
  <conditionalFormatting sqref="AX26:BA27">
    <cfRule type="expression" dxfId="795" priority="248">
      <formula>INDIRECT(ADDRESS(ROW(),COLUMN()))=TRUNC(INDIRECT(ADDRESS(ROW(),COLUMN())))</formula>
    </cfRule>
  </conditionalFormatting>
  <conditionalFormatting sqref="Z27">
    <cfRule type="expression" dxfId="794" priority="247">
      <formula>INDIRECT(ADDRESS(ROW(),COLUMN()))=TRUNC(INDIRECT(ADDRESS(ROW(),COLUMN())))</formula>
    </cfRule>
  </conditionalFormatting>
  <conditionalFormatting sqref="Z26">
    <cfRule type="expression" dxfId="793" priority="246">
      <formula>INDIRECT(ADDRESS(ROW(),COLUMN()))=TRUNC(INDIRECT(ADDRESS(ROW(),COLUMN())))</formula>
    </cfRule>
  </conditionalFormatting>
  <conditionalFormatting sqref="AA27:AF27">
    <cfRule type="expression" dxfId="792" priority="245">
      <formula>INDIRECT(ADDRESS(ROW(),COLUMN()))=TRUNC(INDIRECT(ADDRESS(ROW(),COLUMN())))</formula>
    </cfRule>
  </conditionalFormatting>
  <conditionalFormatting sqref="AA26:AF26">
    <cfRule type="expression" dxfId="791" priority="244">
      <formula>INDIRECT(ADDRESS(ROW(),COLUMN()))=TRUNC(INDIRECT(ADDRESS(ROW(),COLUMN())))</formula>
    </cfRule>
  </conditionalFormatting>
  <conditionalFormatting sqref="AG27">
    <cfRule type="expression" dxfId="790" priority="243">
      <formula>INDIRECT(ADDRESS(ROW(),COLUMN()))=TRUNC(INDIRECT(ADDRESS(ROW(),COLUMN())))</formula>
    </cfRule>
  </conditionalFormatting>
  <conditionalFormatting sqref="AG26">
    <cfRule type="expression" dxfId="789" priority="242">
      <formula>INDIRECT(ADDRESS(ROW(),COLUMN()))=TRUNC(INDIRECT(ADDRESS(ROW(),COLUMN())))</formula>
    </cfRule>
  </conditionalFormatting>
  <conditionalFormatting sqref="AH27:AM27">
    <cfRule type="expression" dxfId="788" priority="241">
      <formula>INDIRECT(ADDRESS(ROW(),COLUMN()))=TRUNC(INDIRECT(ADDRESS(ROW(),COLUMN())))</formula>
    </cfRule>
  </conditionalFormatting>
  <conditionalFormatting sqref="AH26:AM26">
    <cfRule type="expression" dxfId="787" priority="240">
      <formula>INDIRECT(ADDRESS(ROW(),COLUMN()))=TRUNC(INDIRECT(ADDRESS(ROW(),COLUMN())))</formula>
    </cfRule>
  </conditionalFormatting>
  <conditionalFormatting sqref="AN27">
    <cfRule type="expression" dxfId="786" priority="239">
      <formula>INDIRECT(ADDRESS(ROW(),COLUMN()))=TRUNC(INDIRECT(ADDRESS(ROW(),COLUMN())))</formula>
    </cfRule>
  </conditionalFormatting>
  <conditionalFormatting sqref="AN26">
    <cfRule type="expression" dxfId="785" priority="238">
      <formula>INDIRECT(ADDRESS(ROW(),COLUMN()))=TRUNC(INDIRECT(ADDRESS(ROW(),COLUMN())))</formula>
    </cfRule>
  </conditionalFormatting>
  <conditionalFormatting sqref="AO27:AT27">
    <cfRule type="expression" dxfId="784" priority="237">
      <formula>INDIRECT(ADDRESS(ROW(),COLUMN()))=TRUNC(INDIRECT(ADDRESS(ROW(),COLUMN())))</formula>
    </cfRule>
  </conditionalFormatting>
  <conditionalFormatting sqref="AO26:AT26">
    <cfRule type="expression" dxfId="783" priority="236">
      <formula>INDIRECT(ADDRESS(ROW(),COLUMN()))=TRUNC(INDIRECT(ADDRESS(ROW(),COLUMN())))</formula>
    </cfRule>
  </conditionalFormatting>
  <conditionalFormatting sqref="AU27">
    <cfRule type="expression" dxfId="782" priority="235">
      <formula>INDIRECT(ADDRESS(ROW(),COLUMN()))=TRUNC(INDIRECT(ADDRESS(ROW(),COLUMN())))</formula>
    </cfRule>
  </conditionalFormatting>
  <conditionalFormatting sqref="AU26">
    <cfRule type="expression" dxfId="781" priority="234">
      <formula>INDIRECT(ADDRESS(ROW(),COLUMN()))=TRUNC(INDIRECT(ADDRESS(ROW(),COLUMN())))</formula>
    </cfRule>
  </conditionalFormatting>
  <conditionalFormatting sqref="AV27:AW27">
    <cfRule type="expression" dxfId="780" priority="233">
      <formula>INDIRECT(ADDRESS(ROW(),COLUMN()))=TRUNC(INDIRECT(ADDRESS(ROW(),COLUMN())))</formula>
    </cfRule>
  </conditionalFormatting>
  <conditionalFormatting sqref="AV26:AW26">
    <cfRule type="expression" dxfId="779" priority="232">
      <formula>INDIRECT(ADDRESS(ROW(),COLUMN()))=TRUNC(INDIRECT(ADDRESS(ROW(),COLUMN())))</formula>
    </cfRule>
  </conditionalFormatting>
  <conditionalFormatting sqref="S30">
    <cfRule type="expression" dxfId="778" priority="231">
      <formula>INDIRECT(ADDRESS(ROW(),COLUMN()))=TRUNC(INDIRECT(ADDRESS(ROW(),COLUMN())))</formula>
    </cfRule>
  </conditionalFormatting>
  <conditionalFormatting sqref="S29">
    <cfRule type="expression" dxfId="777" priority="230">
      <formula>INDIRECT(ADDRESS(ROW(),COLUMN()))=TRUNC(INDIRECT(ADDRESS(ROW(),COLUMN())))</formula>
    </cfRule>
  </conditionalFormatting>
  <conditionalFormatting sqref="T30:Y30">
    <cfRule type="expression" dxfId="776" priority="229">
      <formula>INDIRECT(ADDRESS(ROW(),COLUMN()))=TRUNC(INDIRECT(ADDRESS(ROW(),COLUMN())))</formula>
    </cfRule>
  </conditionalFormatting>
  <conditionalFormatting sqref="T29:Y29">
    <cfRule type="expression" dxfId="775" priority="228">
      <formula>INDIRECT(ADDRESS(ROW(),COLUMN()))=TRUNC(INDIRECT(ADDRESS(ROW(),COLUMN())))</formula>
    </cfRule>
  </conditionalFormatting>
  <conditionalFormatting sqref="AX29:BA30">
    <cfRule type="expression" dxfId="774" priority="227">
      <formula>INDIRECT(ADDRESS(ROW(),COLUMN()))=TRUNC(INDIRECT(ADDRESS(ROW(),COLUMN())))</formula>
    </cfRule>
  </conditionalFormatting>
  <conditionalFormatting sqref="Z30">
    <cfRule type="expression" dxfId="773" priority="226">
      <formula>INDIRECT(ADDRESS(ROW(),COLUMN()))=TRUNC(INDIRECT(ADDRESS(ROW(),COLUMN())))</formula>
    </cfRule>
  </conditionalFormatting>
  <conditionalFormatting sqref="Z29">
    <cfRule type="expression" dxfId="772" priority="225">
      <formula>INDIRECT(ADDRESS(ROW(),COLUMN()))=TRUNC(INDIRECT(ADDRESS(ROW(),COLUMN())))</formula>
    </cfRule>
  </conditionalFormatting>
  <conditionalFormatting sqref="AA30:AF30">
    <cfRule type="expression" dxfId="771" priority="224">
      <formula>INDIRECT(ADDRESS(ROW(),COLUMN()))=TRUNC(INDIRECT(ADDRESS(ROW(),COLUMN())))</formula>
    </cfRule>
  </conditionalFormatting>
  <conditionalFormatting sqref="AA29:AF29">
    <cfRule type="expression" dxfId="770" priority="223">
      <formula>INDIRECT(ADDRESS(ROW(),COLUMN()))=TRUNC(INDIRECT(ADDRESS(ROW(),COLUMN())))</formula>
    </cfRule>
  </conditionalFormatting>
  <conditionalFormatting sqref="AG30">
    <cfRule type="expression" dxfId="769" priority="222">
      <formula>INDIRECT(ADDRESS(ROW(),COLUMN()))=TRUNC(INDIRECT(ADDRESS(ROW(),COLUMN())))</formula>
    </cfRule>
  </conditionalFormatting>
  <conditionalFormatting sqref="AG29">
    <cfRule type="expression" dxfId="768" priority="221">
      <formula>INDIRECT(ADDRESS(ROW(),COLUMN()))=TRUNC(INDIRECT(ADDRESS(ROW(),COLUMN())))</formula>
    </cfRule>
  </conditionalFormatting>
  <conditionalFormatting sqref="AH30:AM30">
    <cfRule type="expression" dxfId="767" priority="220">
      <formula>INDIRECT(ADDRESS(ROW(),COLUMN()))=TRUNC(INDIRECT(ADDRESS(ROW(),COLUMN())))</formula>
    </cfRule>
  </conditionalFormatting>
  <conditionalFormatting sqref="AH29:AM29">
    <cfRule type="expression" dxfId="766" priority="219">
      <formula>INDIRECT(ADDRESS(ROW(),COLUMN()))=TRUNC(INDIRECT(ADDRESS(ROW(),COLUMN())))</formula>
    </cfRule>
  </conditionalFormatting>
  <conditionalFormatting sqref="AN30">
    <cfRule type="expression" dxfId="765" priority="218">
      <formula>INDIRECT(ADDRESS(ROW(),COLUMN()))=TRUNC(INDIRECT(ADDRESS(ROW(),COLUMN())))</formula>
    </cfRule>
  </conditionalFormatting>
  <conditionalFormatting sqref="AN29">
    <cfRule type="expression" dxfId="764" priority="217">
      <formula>INDIRECT(ADDRESS(ROW(),COLUMN()))=TRUNC(INDIRECT(ADDRESS(ROW(),COLUMN())))</formula>
    </cfRule>
  </conditionalFormatting>
  <conditionalFormatting sqref="AO30:AT30">
    <cfRule type="expression" dxfId="763" priority="216">
      <formula>INDIRECT(ADDRESS(ROW(),COLUMN()))=TRUNC(INDIRECT(ADDRESS(ROW(),COLUMN())))</formula>
    </cfRule>
  </conditionalFormatting>
  <conditionalFormatting sqref="AO29:AT29">
    <cfRule type="expression" dxfId="762" priority="215">
      <formula>INDIRECT(ADDRESS(ROW(),COLUMN()))=TRUNC(INDIRECT(ADDRESS(ROW(),COLUMN())))</formula>
    </cfRule>
  </conditionalFormatting>
  <conditionalFormatting sqref="AU30">
    <cfRule type="expression" dxfId="761" priority="214">
      <formula>INDIRECT(ADDRESS(ROW(),COLUMN()))=TRUNC(INDIRECT(ADDRESS(ROW(),COLUMN())))</formula>
    </cfRule>
  </conditionalFormatting>
  <conditionalFormatting sqref="AU29">
    <cfRule type="expression" dxfId="760" priority="213">
      <formula>INDIRECT(ADDRESS(ROW(),COLUMN()))=TRUNC(INDIRECT(ADDRESS(ROW(),COLUMN())))</formula>
    </cfRule>
  </conditionalFormatting>
  <conditionalFormatting sqref="AV30:AW30">
    <cfRule type="expression" dxfId="759" priority="212">
      <formula>INDIRECT(ADDRESS(ROW(),COLUMN()))=TRUNC(INDIRECT(ADDRESS(ROW(),COLUMN())))</formula>
    </cfRule>
  </conditionalFormatting>
  <conditionalFormatting sqref="AV29:AW29">
    <cfRule type="expression" dxfId="758" priority="211">
      <formula>INDIRECT(ADDRESS(ROW(),COLUMN()))=TRUNC(INDIRECT(ADDRESS(ROW(),COLUMN())))</formula>
    </cfRule>
  </conditionalFormatting>
  <conditionalFormatting sqref="S33">
    <cfRule type="expression" dxfId="757" priority="210">
      <formula>INDIRECT(ADDRESS(ROW(),COLUMN()))=TRUNC(INDIRECT(ADDRESS(ROW(),COLUMN())))</formula>
    </cfRule>
  </conditionalFormatting>
  <conditionalFormatting sqref="S32">
    <cfRule type="expression" dxfId="756" priority="209">
      <formula>INDIRECT(ADDRESS(ROW(),COLUMN()))=TRUNC(INDIRECT(ADDRESS(ROW(),COLUMN())))</formula>
    </cfRule>
  </conditionalFormatting>
  <conditionalFormatting sqref="T33:Y33">
    <cfRule type="expression" dxfId="755" priority="208">
      <formula>INDIRECT(ADDRESS(ROW(),COLUMN()))=TRUNC(INDIRECT(ADDRESS(ROW(),COLUMN())))</formula>
    </cfRule>
  </conditionalFormatting>
  <conditionalFormatting sqref="T32:Y32">
    <cfRule type="expression" dxfId="754" priority="207">
      <formula>INDIRECT(ADDRESS(ROW(),COLUMN()))=TRUNC(INDIRECT(ADDRESS(ROW(),COLUMN())))</formula>
    </cfRule>
  </conditionalFormatting>
  <conditionalFormatting sqref="AX32:BA33">
    <cfRule type="expression" dxfId="753" priority="206">
      <formula>INDIRECT(ADDRESS(ROW(),COLUMN()))=TRUNC(INDIRECT(ADDRESS(ROW(),COLUMN())))</formula>
    </cfRule>
  </conditionalFormatting>
  <conditionalFormatting sqref="Z33">
    <cfRule type="expression" dxfId="752" priority="205">
      <formula>INDIRECT(ADDRESS(ROW(),COLUMN()))=TRUNC(INDIRECT(ADDRESS(ROW(),COLUMN())))</formula>
    </cfRule>
  </conditionalFormatting>
  <conditionalFormatting sqref="Z32">
    <cfRule type="expression" dxfId="751" priority="204">
      <formula>INDIRECT(ADDRESS(ROW(),COLUMN()))=TRUNC(INDIRECT(ADDRESS(ROW(),COLUMN())))</formula>
    </cfRule>
  </conditionalFormatting>
  <conditionalFormatting sqref="AA33:AF33">
    <cfRule type="expression" dxfId="750" priority="203">
      <formula>INDIRECT(ADDRESS(ROW(),COLUMN()))=TRUNC(INDIRECT(ADDRESS(ROW(),COLUMN())))</formula>
    </cfRule>
  </conditionalFormatting>
  <conditionalFormatting sqref="AA32:AF32">
    <cfRule type="expression" dxfId="749" priority="202">
      <formula>INDIRECT(ADDRESS(ROW(),COLUMN()))=TRUNC(INDIRECT(ADDRESS(ROW(),COLUMN())))</formula>
    </cfRule>
  </conditionalFormatting>
  <conditionalFormatting sqref="AG33">
    <cfRule type="expression" dxfId="748" priority="201">
      <formula>INDIRECT(ADDRESS(ROW(),COLUMN()))=TRUNC(INDIRECT(ADDRESS(ROW(),COLUMN())))</formula>
    </cfRule>
  </conditionalFormatting>
  <conditionalFormatting sqref="AG32">
    <cfRule type="expression" dxfId="747" priority="200">
      <formula>INDIRECT(ADDRESS(ROW(),COLUMN()))=TRUNC(INDIRECT(ADDRESS(ROW(),COLUMN())))</formula>
    </cfRule>
  </conditionalFormatting>
  <conditionalFormatting sqref="AH33:AM33">
    <cfRule type="expression" dxfId="746" priority="199">
      <formula>INDIRECT(ADDRESS(ROW(),COLUMN()))=TRUNC(INDIRECT(ADDRESS(ROW(),COLUMN())))</formula>
    </cfRule>
  </conditionalFormatting>
  <conditionalFormatting sqref="AH32:AM32">
    <cfRule type="expression" dxfId="745" priority="198">
      <formula>INDIRECT(ADDRESS(ROW(),COLUMN()))=TRUNC(INDIRECT(ADDRESS(ROW(),COLUMN())))</formula>
    </cfRule>
  </conditionalFormatting>
  <conditionalFormatting sqref="AN33">
    <cfRule type="expression" dxfId="744" priority="197">
      <formula>INDIRECT(ADDRESS(ROW(),COLUMN()))=TRUNC(INDIRECT(ADDRESS(ROW(),COLUMN())))</formula>
    </cfRule>
  </conditionalFormatting>
  <conditionalFormatting sqref="AN32">
    <cfRule type="expression" dxfId="743" priority="196">
      <formula>INDIRECT(ADDRESS(ROW(),COLUMN()))=TRUNC(INDIRECT(ADDRESS(ROW(),COLUMN())))</formula>
    </cfRule>
  </conditionalFormatting>
  <conditionalFormatting sqref="AO33:AT33">
    <cfRule type="expression" dxfId="742" priority="195">
      <formula>INDIRECT(ADDRESS(ROW(),COLUMN()))=TRUNC(INDIRECT(ADDRESS(ROW(),COLUMN())))</formula>
    </cfRule>
  </conditionalFormatting>
  <conditionalFormatting sqref="AO32:AT32">
    <cfRule type="expression" dxfId="741" priority="194">
      <formula>INDIRECT(ADDRESS(ROW(),COLUMN()))=TRUNC(INDIRECT(ADDRESS(ROW(),COLUMN())))</formula>
    </cfRule>
  </conditionalFormatting>
  <conditionalFormatting sqref="AU33">
    <cfRule type="expression" dxfId="740" priority="193">
      <formula>INDIRECT(ADDRESS(ROW(),COLUMN()))=TRUNC(INDIRECT(ADDRESS(ROW(),COLUMN())))</formula>
    </cfRule>
  </conditionalFormatting>
  <conditionalFormatting sqref="AU32">
    <cfRule type="expression" dxfId="739" priority="192">
      <formula>INDIRECT(ADDRESS(ROW(),COLUMN()))=TRUNC(INDIRECT(ADDRESS(ROW(),COLUMN())))</formula>
    </cfRule>
  </conditionalFormatting>
  <conditionalFormatting sqref="AV33:AW33">
    <cfRule type="expression" dxfId="738" priority="191">
      <formula>INDIRECT(ADDRESS(ROW(),COLUMN()))=TRUNC(INDIRECT(ADDRESS(ROW(),COLUMN())))</formula>
    </cfRule>
  </conditionalFormatting>
  <conditionalFormatting sqref="AV32:AW32">
    <cfRule type="expression" dxfId="737" priority="190">
      <formula>INDIRECT(ADDRESS(ROW(),COLUMN()))=TRUNC(INDIRECT(ADDRESS(ROW(),COLUMN())))</formula>
    </cfRule>
  </conditionalFormatting>
  <conditionalFormatting sqref="S36">
    <cfRule type="expression" dxfId="736" priority="189">
      <formula>INDIRECT(ADDRESS(ROW(),COLUMN()))=TRUNC(INDIRECT(ADDRESS(ROW(),COLUMN())))</formula>
    </cfRule>
  </conditionalFormatting>
  <conditionalFormatting sqref="S35">
    <cfRule type="expression" dxfId="735" priority="188">
      <formula>INDIRECT(ADDRESS(ROW(),COLUMN()))=TRUNC(INDIRECT(ADDRESS(ROW(),COLUMN())))</formula>
    </cfRule>
  </conditionalFormatting>
  <conditionalFormatting sqref="T36:Y36">
    <cfRule type="expression" dxfId="734" priority="187">
      <formula>INDIRECT(ADDRESS(ROW(),COLUMN()))=TRUNC(INDIRECT(ADDRESS(ROW(),COLUMN())))</formula>
    </cfRule>
  </conditionalFormatting>
  <conditionalFormatting sqref="T35:Y35">
    <cfRule type="expression" dxfId="733" priority="186">
      <formula>INDIRECT(ADDRESS(ROW(),COLUMN()))=TRUNC(INDIRECT(ADDRESS(ROW(),COLUMN())))</formula>
    </cfRule>
  </conditionalFormatting>
  <conditionalFormatting sqref="AX35:BA36">
    <cfRule type="expression" dxfId="732" priority="185">
      <formula>INDIRECT(ADDRESS(ROW(),COLUMN()))=TRUNC(INDIRECT(ADDRESS(ROW(),COLUMN())))</formula>
    </cfRule>
  </conditionalFormatting>
  <conditionalFormatting sqref="Z36">
    <cfRule type="expression" dxfId="731" priority="184">
      <formula>INDIRECT(ADDRESS(ROW(),COLUMN()))=TRUNC(INDIRECT(ADDRESS(ROW(),COLUMN())))</formula>
    </cfRule>
  </conditionalFormatting>
  <conditionalFormatting sqref="Z35">
    <cfRule type="expression" dxfId="730" priority="183">
      <formula>INDIRECT(ADDRESS(ROW(),COLUMN()))=TRUNC(INDIRECT(ADDRESS(ROW(),COLUMN())))</formula>
    </cfRule>
  </conditionalFormatting>
  <conditionalFormatting sqref="AA36:AF36">
    <cfRule type="expression" dxfId="729" priority="182">
      <formula>INDIRECT(ADDRESS(ROW(),COLUMN()))=TRUNC(INDIRECT(ADDRESS(ROW(),COLUMN())))</formula>
    </cfRule>
  </conditionalFormatting>
  <conditionalFormatting sqref="AA35:AF35">
    <cfRule type="expression" dxfId="728" priority="181">
      <formula>INDIRECT(ADDRESS(ROW(),COLUMN()))=TRUNC(INDIRECT(ADDRESS(ROW(),COLUMN())))</formula>
    </cfRule>
  </conditionalFormatting>
  <conditionalFormatting sqref="AG36">
    <cfRule type="expression" dxfId="727" priority="180">
      <formula>INDIRECT(ADDRESS(ROW(),COLUMN()))=TRUNC(INDIRECT(ADDRESS(ROW(),COLUMN())))</formula>
    </cfRule>
  </conditionalFormatting>
  <conditionalFormatting sqref="AG35">
    <cfRule type="expression" dxfId="726" priority="179">
      <formula>INDIRECT(ADDRESS(ROW(),COLUMN()))=TRUNC(INDIRECT(ADDRESS(ROW(),COLUMN())))</formula>
    </cfRule>
  </conditionalFormatting>
  <conditionalFormatting sqref="AH36:AM36">
    <cfRule type="expression" dxfId="725" priority="178">
      <formula>INDIRECT(ADDRESS(ROW(),COLUMN()))=TRUNC(INDIRECT(ADDRESS(ROW(),COLUMN())))</formula>
    </cfRule>
  </conditionalFormatting>
  <conditionalFormatting sqref="AH35:AM35">
    <cfRule type="expression" dxfId="724" priority="177">
      <formula>INDIRECT(ADDRESS(ROW(),COLUMN()))=TRUNC(INDIRECT(ADDRESS(ROW(),COLUMN())))</formula>
    </cfRule>
  </conditionalFormatting>
  <conditionalFormatting sqref="AN36">
    <cfRule type="expression" dxfId="723" priority="176">
      <formula>INDIRECT(ADDRESS(ROW(),COLUMN()))=TRUNC(INDIRECT(ADDRESS(ROW(),COLUMN())))</formula>
    </cfRule>
  </conditionalFormatting>
  <conditionalFormatting sqref="AN35">
    <cfRule type="expression" dxfId="722" priority="175">
      <formula>INDIRECT(ADDRESS(ROW(),COLUMN()))=TRUNC(INDIRECT(ADDRESS(ROW(),COLUMN())))</formula>
    </cfRule>
  </conditionalFormatting>
  <conditionalFormatting sqref="AO36:AT36">
    <cfRule type="expression" dxfId="721" priority="174">
      <formula>INDIRECT(ADDRESS(ROW(),COLUMN()))=TRUNC(INDIRECT(ADDRESS(ROW(),COLUMN())))</formula>
    </cfRule>
  </conditionalFormatting>
  <conditionalFormatting sqref="AO35:AT35">
    <cfRule type="expression" dxfId="720" priority="173">
      <formula>INDIRECT(ADDRESS(ROW(),COLUMN()))=TRUNC(INDIRECT(ADDRESS(ROW(),COLUMN())))</formula>
    </cfRule>
  </conditionalFormatting>
  <conditionalFormatting sqref="AU36">
    <cfRule type="expression" dxfId="719" priority="172">
      <formula>INDIRECT(ADDRESS(ROW(),COLUMN()))=TRUNC(INDIRECT(ADDRESS(ROW(),COLUMN())))</formula>
    </cfRule>
  </conditionalFormatting>
  <conditionalFormatting sqref="AU35">
    <cfRule type="expression" dxfId="718" priority="171">
      <formula>INDIRECT(ADDRESS(ROW(),COLUMN()))=TRUNC(INDIRECT(ADDRESS(ROW(),COLUMN())))</formula>
    </cfRule>
  </conditionalFormatting>
  <conditionalFormatting sqref="AV36:AW36">
    <cfRule type="expression" dxfId="717" priority="170">
      <formula>INDIRECT(ADDRESS(ROW(),COLUMN()))=TRUNC(INDIRECT(ADDRESS(ROW(),COLUMN())))</formula>
    </cfRule>
  </conditionalFormatting>
  <conditionalFormatting sqref="AV35:AW35">
    <cfRule type="expression" dxfId="716" priority="169">
      <formula>INDIRECT(ADDRESS(ROW(),COLUMN()))=TRUNC(INDIRECT(ADDRESS(ROW(),COLUMN())))</formula>
    </cfRule>
  </conditionalFormatting>
  <conditionalFormatting sqref="S39">
    <cfRule type="expression" dxfId="715" priority="168">
      <formula>INDIRECT(ADDRESS(ROW(),COLUMN()))=TRUNC(INDIRECT(ADDRESS(ROW(),COLUMN())))</formula>
    </cfRule>
  </conditionalFormatting>
  <conditionalFormatting sqref="S38">
    <cfRule type="expression" dxfId="714" priority="167">
      <formula>INDIRECT(ADDRESS(ROW(),COLUMN()))=TRUNC(INDIRECT(ADDRESS(ROW(),COLUMN())))</formula>
    </cfRule>
  </conditionalFormatting>
  <conditionalFormatting sqref="T39:Y39">
    <cfRule type="expression" dxfId="713" priority="166">
      <formula>INDIRECT(ADDRESS(ROW(),COLUMN()))=TRUNC(INDIRECT(ADDRESS(ROW(),COLUMN())))</formula>
    </cfRule>
  </conditionalFormatting>
  <conditionalFormatting sqref="T38:Y38">
    <cfRule type="expression" dxfId="712" priority="165">
      <formula>INDIRECT(ADDRESS(ROW(),COLUMN()))=TRUNC(INDIRECT(ADDRESS(ROW(),COLUMN())))</formula>
    </cfRule>
  </conditionalFormatting>
  <conditionalFormatting sqref="AX38:BA39">
    <cfRule type="expression" dxfId="711" priority="164">
      <formula>INDIRECT(ADDRESS(ROW(),COLUMN()))=TRUNC(INDIRECT(ADDRESS(ROW(),COLUMN())))</formula>
    </cfRule>
  </conditionalFormatting>
  <conditionalFormatting sqref="Z39">
    <cfRule type="expression" dxfId="710" priority="163">
      <formula>INDIRECT(ADDRESS(ROW(),COLUMN()))=TRUNC(INDIRECT(ADDRESS(ROW(),COLUMN())))</formula>
    </cfRule>
  </conditionalFormatting>
  <conditionalFormatting sqref="Z38">
    <cfRule type="expression" dxfId="709" priority="162">
      <formula>INDIRECT(ADDRESS(ROW(),COLUMN()))=TRUNC(INDIRECT(ADDRESS(ROW(),COLUMN())))</formula>
    </cfRule>
  </conditionalFormatting>
  <conditionalFormatting sqref="AA39:AF39">
    <cfRule type="expression" dxfId="708" priority="161">
      <formula>INDIRECT(ADDRESS(ROW(),COLUMN()))=TRUNC(INDIRECT(ADDRESS(ROW(),COLUMN())))</formula>
    </cfRule>
  </conditionalFormatting>
  <conditionalFormatting sqref="AA38:AF38">
    <cfRule type="expression" dxfId="707" priority="160">
      <formula>INDIRECT(ADDRESS(ROW(),COLUMN()))=TRUNC(INDIRECT(ADDRESS(ROW(),COLUMN())))</formula>
    </cfRule>
  </conditionalFormatting>
  <conditionalFormatting sqref="AG39">
    <cfRule type="expression" dxfId="706" priority="159">
      <formula>INDIRECT(ADDRESS(ROW(),COLUMN()))=TRUNC(INDIRECT(ADDRESS(ROW(),COLUMN())))</formula>
    </cfRule>
  </conditionalFormatting>
  <conditionalFormatting sqref="AG38">
    <cfRule type="expression" dxfId="705" priority="158">
      <formula>INDIRECT(ADDRESS(ROW(),COLUMN()))=TRUNC(INDIRECT(ADDRESS(ROW(),COLUMN())))</formula>
    </cfRule>
  </conditionalFormatting>
  <conditionalFormatting sqref="AH39:AM39">
    <cfRule type="expression" dxfId="704" priority="157">
      <formula>INDIRECT(ADDRESS(ROW(),COLUMN()))=TRUNC(INDIRECT(ADDRESS(ROW(),COLUMN())))</formula>
    </cfRule>
  </conditionalFormatting>
  <conditionalFormatting sqref="AH38:AM38">
    <cfRule type="expression" dxfId="703" priority="156">
      <formula>INDIRECT(ADDRESS(ROW(),COLUMN()))=TRUNC(INDIRECT(ADDRESS(ROW(),COLUMN())))</formula>
    </cfRule>
  </conditionalFormatting>
  <conditionalFormatting sqref="AN39">
    <cfRule type="expression" dxfId="702" priority="155">
      <formula>INDIRECT(ADDRESS(ROW(),COLUMN()))=TRUNC(INDIRECT(ADDRESS(ROW(),COLUMN())))</formula>
    </cfRule>
  </conditionalFormatting>
  <conditionalFormatting sqref="AN38">
    <cfRule type="expression" dxfId="701" priority="154">
      <formula>INDIRECT(ADDRESS(ROW(),COLUMN()))=TRUNC(INDIRECT(ADDRESS(ROW(),COLUMN())))</formula>
    </cfRule>
  </conditionalFormatting>
  <conditionalFormatting sqref="AO39:AT39">
    <cfRule type="expression" dxfId="700" priority="153">
      <formula>INDIRECT(ADDRESS(ROW(),COLUMN()))=TRUNC(INDIRECT(ADDRESS(ROW(),COLUMN())))</formula>
    </cfRule>
  </conditionalFormatting>
  <conditionalFormatting sqref="AO38:AT38">
    <cfRule type="expression" dxfId="699" priority="152">
      <formula>INDIRECT(ADDRESS(ROW(),COLUMN()))=TRUNC(INDIRECT(ADDRESS(ROW(),COLUMN())))</formula>
    </cfRule>
  </conditionalFormatting>
  <conditionalFormatting sqref="AU39">
    <cfRule type="expression" dxfId="698" priority="151">
      <formula>INDIRECT(ADDRESS(ROW(),COLUMN()))=TRUNC(INDIRECT(ADDRESS(ROW(),COLUMN())))</formula>
    </cfRule>
  </conditionalFormatting>
  <conditionalFormatting sqref="AU38">
    <cfRule type="expression" dxfId="697" priority="150">
      <formula>INDIRECT(ADDRESS(ROW(),COLUMN()))=TRUNC(INDIRECT(ADDRESS(ROW(),COLUMN())))</formula>
    </cfRule>
  </conditionalFormatting>
  <conditionalFormatting sqref="AV39:AW39">
    <cfRule type="expression" dxfId="696" priority="149">
      <formula>INDIRECT(ADDRESS(ROW(),COLUMN()))=TRUNC(INDIRECT(ADDRESS(ROW(),COLUMN())))</formula>
    </cfRule>
  </conditionalFormatting>
  <conditionalFormatting sqref="AV38:AW38">
    <cfRule type="expression" dxfId="695" priority="148">
      <formula>INDIRECT(ADDRESS(ROW(),COLUMN()))=TRUNC(INDIRECT(ADDRESS(ROW(),COLUMN())))</formula>
    </cfRule>
  </conditionalFormatting>
  <conditionalFormatting sqref="S42">
    <cfRule type="expression" dxfId="694" priority="147">
      <formula>INDIRECT(ADDRESS(ROW(),COLUMN()))=TRUNC(INDIRECT(ADDRESS(ROW(),COLUMN())))</formula>
    </cfRule>
  </conditionalFormatting>
  <conditionalFormatting sqref="S41">
    <cfRule type="expression" dxfId="693" priority="146">
      <formula>INDIRECT(ADDRESS(ROW(),COLUMN()))=TRUNC(INDIRECT(ADDRESS(ROW(),COLUMN())))</formula>
    </cfRule>
  </conditionalFormatting>
  <conditionalFormatting sqref="T42:Y42">
    <cfRule type="expression" dxfId="692" priority="145">
      <formula>INDIRECT(ADDRESS(ROW(),COLUMN()))=TRUNC(INDIRECT(ADDRESS(ROW(),COLUMN())))</formula>
    </cfRule>
  </conditionalFormatting>
  <conditionalFormatting sqref="T41:Y41">
    <cfRule type="expression" dxfId="691" priority="144">
      <formula>INDIRECT(ADDRESS(ROW(),COLUMN()))=TRUNC(INDIRECT(ADDRESS(ROW(),COLUMN())))</formula>
    </cfRule>
  </conditionalFormatting>
  <conditionalFormatting sqref="AX41:BA42">
    <cfRule type="expression" dxfId="690" priority="143">
      <formula>INDIRECT(ADDRESS(ROW(),COLUMN()))=TRUNC(INDIRECT(ADDRESS(ROW(),COLUMN())))</formula>
    </cfRule>
  </conditionalFormatting>
  <conditionalFormatting sqref="Z42">
    <cfRule type="expression" dxfId="689" priority="142">
      <formula>INDIRECT(ADDRESS(ROW(),COLUMN()))=TRUNC(INDIRECT(ADDRESS(ROW(),COLUMN())))</formula>
    </cfRule>
  </conditionalFormatting>
  <conditionalFormatting sqref="Z41">
    <cfRule type="expression" dxfId="688" priority="141">
      <formula>INDIRECT(ADDRESS(ROW(),COLUMN()))=TRUNC(INDIRECT(ADDRESS(ROW(),COLUMN())))</formula>
    </cfRule>
  </conditionalFormatting>
  <conditionalFormatting sqref="AA42:AF42">
    <cfRule type="expression" dxfId="687" priority="140">
      <formula>INDIRECT(ADDRESS(ROW(),COLUMN()))=TRUNC(INDIRECT(ADDRESS(ROW(),COLUMN())))</formula>
    </cfRule>
  </conditionalFormatting>
  <conditionalFormatting sqref="AA41:AF41">
    <cfRule type="expression" dxfId="686" priority="139">
      <formula>INDIRECT(ADDRESS(ROW(),COLUMN()))=TRUNC(INDIRECT(ADDRESS(ROW(),COLUMN())))</formula>
    </cfRule>
  </conditionalFormatting>
  <conditionalFormatting sqref="AG42">
    <cfRule type="expression" dxfId="685" priority="138">
      <formula>INDIRECT(ADDRESS(ROW(),COLUMN()))=TRUNC(INDIRECT(ADDRESS(ROW(),COLUMN())))</formula>
    </cfRule>
  </conditionalFormatting>
  <conditionalFormatting sqref="AG41">
    <cfRule type="expression" dxfId="684" priority="137">
      <formula>INDIRECT(ADDRESS(ROW(),COLUMN()))=TRUNC(INDIRECT(ADDRESS(ROW(),COLUMN())))</formula>
    </cfRule>
  </conditionalFormatting>
  <conditionalFormatting sqref="AH42:AM42">
    <cfRule type="expression" dxfId="683" priority="136">
      <formula>INDIRECT(ADDRESS(ROW(),COLUMN()))=TRUNC(INDIRECT(ADDRESS(ROW(),COLUMN())))</formula>
    </cfRule>
  </conditionalFormatting>
  <conditionalFormatting sqref="AH41:AM41">
    <cfRule type="expression" dxfId="682" priority="135">
      <formula>INDIRECT(ADDRESS(ROW(),COLUMN()))=TRUNC(INDIRECT(ADDRESS(ROW(),COLUMN())))</formula>
    </cfRule>
  </conditionalFormatting>
  <conditionalFormatting sqref="AN42">
    <cfRule type="expression" dxfId="681" priority="134">
      <formula>INDIRECT(ADDRESS(ROW(),COLUMN()))=TRUNC(INDIRECT(ADDRESS(ROW(),COLUMN())))</formula>
    </cfRule>
  </conditionalFormatting>
  <conditionalFormatting sqref="AN41">
    <cfRule type="expression" dxfId="680" priority="133">
      <formula>INDIRECT(ADDRESS(ROW(),COLUMN()))=TRUNC(INDIRECT(ADDRESS(ROW(),COLUMN())))</formula>
    </cfRule>
  </conditionalFormatting>
  <conditionalFormatting sqref="AO42:AT42">
    <cfRule type="expression" dxfId="679" priority="132">
      <formula>INDIRECT(ADDRESS(ROW(),COLUMN()))=TRUNC(INDIRECT(ADDRESS(ROW(),COLUMN())))</formula>
    </cfRule>
  </conditionalFormatting>
  <conditionalFormatting sqref="AO41:AT41">
    <cfRule type="expression" dxfId="678" priority="131">
      <formula>INDIRECT(ADDRESS(ROW(),COLUMN()))=TRUNC(INDIRECT(ADDRESS(ROW(),COLUMN())))</formula>
    </cfRule>
  </conditionalFormatting>
  <conditionalFormatting sqref="AU42">
    <cfRule type="expression" dxfId="677" priority="130">
      <formula>INDIRECT(ADDRESS(ROW(),COLUMN()))=TRUNC(INDIRECT(ADDRESS(ROW(),COLUMN())))</formula>
    </cfRule>
  </conditionalFormatting>
  <conditionalFormatting sqref="AU41">
    <cfRule type="expression" dxfId="676" priority="129">
      <formula>INDIRECT(ADDRESS(ROW(),COLUMN()))=TRUNC(INDIRECT(ADDRESS(ROW(),COLUMN())))</formula>
    </cfRule>
  </conditionalFormatting>
  <conditionalFormatting sqref="AV42:AW42">
    <cfRule type="expression" dxfId="675" priority="128">
      <formula>INDIRECT(ADDRESS(ROW(),COLUMN()))=TRUNC(INDIRECT(ADDRESS(ROW(),COLUMN())))</formula>
    </cfRule>
  </conditionalFormatting>
  <conditionalFormatting sqref="AV41:AW41">
    <cfRule type="expression" dxfId="674" priority="127">
      <formula>INDIRECT(ADDRESS(ROW(),COLUMN()))=TRUNC(INDIRECT(ADDRESS(ROW(),COLUMN())))</formula>
    </cfRule>
  </conditionalFormatting>
  <conditionalFormatting sqref="S45">
    <cfRule type="expression" dxfId="673" priority="126">
      <formula>INDIRECT(ADDRESS(ROW(),COLUMN()))=TRUNC(INDIRECT(ADDRESS(ROW(),COLUMN())))</formula>
    </cfRule>
  </conditionalFormatting>
  <conditionalFormatting sqref="S44">
    <cfRule type="expression" dxfId="672" priority="125">
      <formula>INDIRECT(ADDRESS(ROW(),COLUMN()))=TRUNC(INDIRECT(ADDRESS(ROW(),COLUMN())))</formula>
    </cfRule>
  </conditionalFormatting>
  <conditionalFormatting sqref="T45:Y45">
    <cfRule type="expression" dxfId="671" priority="124">
      <formula>INDIRECT(ADDRESS(ROW(),COLUMN()))=TRUNC(INDIRECT(ADDRESS(ROW(),COLUMN())))</formula>
    </cfRule>
  </conditionalFormatting>
  <conditionalFormatting sqref="T44:Y44">
    <cfRule type="expression" dxfId="670" priority="123">
      <formula>INDIRECT(ADDRESS(ROW(),COLUMN()))=TRUNC(INDIRECT(ADDRESS(ROW(),COLUMN())))</formula>
    </cfRule>
  </conditionalFormatting>
  <conditionalFormatting sqref="AX44:BA45">
    <cfRule type="expression" dxfId="669" priority="122">
      <formula>INDIRECT(ADDRESS(ROW(),COLUMN()))=TRUNC(INDIRECT(ADDRESS(ROW(),COLUMN())))</formula>
    </cfRule>
  </conditionalFormatting>
  <conditionalFormatting sqref="Z45">
    <cfRule type="expression" dxfId="668" priority="121">
      <formula>INDIRECT(ADDRESS(ROW(),COLUMN()))=TRUNC(INDIRECT(ADDRESS(ROW(),COLUMN())))</formula>
    </cfRule>
  </conditionalFormatting>
  <conditionalFormatting sqref="Z44">
    <cfRule type="expression" dxfId="667" priority="120">
      <formula>INDIRECT(ADDRESS(ROW(),COLUMN()))=TRUNC(INDIRECT(ADDRESS(ROW(),COLUMN())))</formula>
    </cfRule>
  </conditionalFormatting>
  <conditionalFormatting sqref="AA45:AF45">
    <cfRule type="expression" dxfId="666" priority="119">
      <formula>INDIRECT(ADDRESS(ROW(),COLUMN()))=TRUNC(INDIRECT(ADDRESS(ROW(),COLUMN())))</formula>
    </cfRule>
  </conditionalFormatting>
  <conditionalFormatting sqref="AA44:AF44">
    <cfRule type="expression" dxfId="665" priority="118">
      <formula>INDIRECT(ADDRESS(ROW(),COLUMN()))=TRUNC(INDIRECT(ADDRESS(ROW(),COLUMN())))</formula>
    </cfRule>
  </conditionalFormatting>
  <conditionalFormatting sqref="AG45">
    <cfRule type="expression" dxfId="664" priority="117">
      <formula>INDIRECT(ADDRESS(ROW(),COLUMN()))=TRUNC(INDIRECT(ADDRESS(ROW(),COLUMN())))</formula>
    </cfRule>
  </conditionalFormatting>
  <conditionalFormatting sqref="AG44">
    <cfRule type="expression" dxfId="663" priority="116">
      <formula>INDIRECT(ADDRESS(ROW(),COLUMN()))=TRUNC(INDIRECT(ADDRESS(ROW(),COLUMN())))</formula>
    </cfRule>
  </conditionalFormatting>
  <conditionalFormatting sqref="AH45:AM45">
    <cfRule type="expression" dxfId="662" priority="115">
      <formula>INDIRECT(ADDRESS(ROW(),COLUMN()))=TRUNC(INDIRECT(ADDRESS(ROW(),COLUMN())))</formula>
    </cfRule>
  </conditionalFormatting>
  <conditionalFormatting sqref="AH44:AM44">
    <cfRule type="expression" dxfId="661" priority="114">
      <formula>INDIRECT(ADDRESS(ROW(),COLUMN()))=TRUNC(INDIRECT(ADDRESS(ROW(),COLUMN())))</formula>
    </cfRule>
  </conditionalFormatting>
  <conditionalFormatting sqref="AN45">
    <cfRule type="expression" dxfId="660" priority="113">
      <formula>INDIRECT(ADDRESS(ROW(),COLUMN()))=TRUNC(INDIRECT(ADDRESS(ROW(),COLUMN())))</formula>
    </cfRule>
  </conditionalFormatting>
  <conditionalFormatting sqref="AN44">
    <cfRule type="expression" dxfId="659" priority="112">
      <formula>INDIRECT(ADDRESS(ROW(),COLUMN()))=TRUNC(INDIRECT(ADDRESS(ROW(),COLUMN())))</formula>
    </cfRule>
  </conditionalFormatting>
  <conditionalFormatting sqref="AO45:AT45">
    <cfRule type="expression" dxfId="658" priority="111">
      <formula>INDIRECT(ADDRESS(ROW(),COLUMN()))=TRUNC(INDIRECT(ADDRESS(ROW(),COLUMN())))</formula>
    </cfRule>
  </conditionalFormatting>
  <conditionalFormatting sqref="AO44:AT44">
    <cfRule type="expression" dxfId="657" priority="110">
      <formula>INDIRECT(ADDRESS(ROW(),COLUMN()))=TRUNC(INDIRECT(ADDRESS(ROW(),COLUMN())))</formula>
    </cfRule>
  </conditionalFormatting>
  <conditionalFormatting sqref="AU45">
    <cfRule type="expression" dxfId="656" priority="109">
      <formula>INDIRECT(ADDRESS(ROW(),COLUMN()))=TRUNC(INDIRECT(ADDRESS(ROW(),COLUMN())))</formula>
    </cfRule>
  </conditionalFormatting>
  <conditionalFormatting sqref="AU44">
    <cfRule type="expression" dxfId="655" priority="108">
      <formula>INDIRECT(ADDRESS(ROW(),COLUMN()))=TRUNC(INDIRECT(ADDRESS(ROW(),COLUMN())))</formula>
    </cfRule>
  </conditionalFormatting>
  <conditionalFormatting sqref="AV45:AW45">
    <cfRule type="expression" dxfId="654" priority="107">
      <formula>INDIRECT(ADDRESS(ROW(),COLUMN()))=TRUNC(INDIRECT(ADDRESS(ROW(),COLUMN())))</formula>
    </cfRule>
  </conditionalFormatting>
  <conditionalFormatting sqref="AV44:AW44">
    <cfRule type="expression" dxfId="653" priority="106">
      <formula>INDIRECT(ADDRESS(ROW(),COLUMN()))=TRUNC(INDIRECT(ADDRESS(ROW(),COLUMN())))</formula>
    </cfRule>
  </conditionalFormatting>
  <conditionalFormatting sqref="S48">
    <cfRule type="expression" dxfId="652" priority="105">
      <formula>INDIRECT(ADDRESS(ROW(),COLUMN()))=TRUNC(INDIRECT(ADDRESS(ROW(),COLUMN())))</formula>
    </cfRule>
  </conditionalFormatting>
  <conditionalFormatting sqref="S47">
    <cfRule type="expression" dxfId="651" priority="104">
      <formula>INDIRECT(ADDRESS(ROW(),COLUMN()))=TRUNC(INDIRECT(ADDRESS(ROW(),COLUMN())))</formula>
    </cfRule>
  </conditionalFormatting>
  <conditionalFormatting sqref="T48:Y48">
    <cfRule type="expression" dxfId="650" priority="103">
      <formula>INDIRECT(ADDRESS(ROW(),COLUMN()))=TRUNC(INDIRECT(ADDRESS(ROW(),COLUMN())))</formula>
    </cfRule>
  </conditionalFormatting>
  <conditionalFormatting sqref="T47:Y47">
    <cfRule type="expression" dxfId="649" priority="102">
      <formula>INDIRECT(ADDRESS(ROW(),COLUMN()))=TRUNC(INDIRECT(ADDRESS(ROW(),COLUMN())))</formula>
    </cfRule>
  </conditionalFormatting>
  <conditionalFormatting sqref="AX47:BA48">
    <cfRule type="expression" dxfId="648" priority="101">
      <formula>INDIRECT(ADDRESS(ROW(),COLUMN()))=TRUNC(INDIRECT(ADDRESS(ROW(),COLUMN())))</formula>
    </cfRule>
  </conditionalFormatting>
  <conditionalFormatting sqref="Z48">
    <cfRule type="expression" dxfId="647" priority="100">
      <formula>INDIRECT(ADDRESS(ROW(),COLUMN()))=TRUNC(INDIRECT(ADDRESS(ROW(),COLUMN())))</formula>
    </cfRule>
  </conditionalFormatting>
  <conditionalFormatting sqref="Z47">
    <cfRule type="expression" dxfId="646" priority="99">
      <formula>INDIRECT(ADDRESS(ROW(),COLUMN()))=TRUNC(INDIRECT(ADDRESS(ROW(),COLUMN())))</formula>
    </cfRule>
  </conditionalFormatting>
  <conditionalFormatting sqref="AA48:AF48">
    <cfRule type="expression" dxfId="645" priority="98">
      <formula>INDIRECT(ADDRESS(ROW(),COLUMN()))=TRUNC(INDIRECT(ADDRESS(ROW(),COLUMN())))</formula>
    </cfRule>
  </conditionalFormatting>
  <conditionalFormatting sqref="AA47:AF47">
    <cfRule type="expression" dxfId="644" priority="97">
      <formula>INDIRECT(ADDRESS(ROW(),COLUMN()))=TRUNC(INDIRECT(ADDRESS(ROW(),COLUMN())))</formula>
    </cfRule>
  </conditionalFormatting>
  <conditionalFormatting sqref="AG48">
    <cfRule type="expression" dxfId="643" priority="96">
      <formula>INDIRECT(ADDRESS(ROW(),COLUMN()))=TRUNC(INDIRECT(ADDRESS(ROW(),COLUMN())))</formula>
    </cfRule>
  </conditionalFormatting>
  <conditionalFormatting sqref="AG47">
    <cfRule type="expression" dxfId="642" priority="95">
      <formula>INDIRECT(ADDRESS(ROW(),COLUMN()))=TRUNC(INDIRECT(ADDRESS(ROW(),COLUMN())))</formula>
    </cfRule>
  </conditionalFormatting>
  <conditionalFormatting sqref="AH48:AM48">
    <cfRule type="expression" dxfId="641" priority="94">
      <formula>INDIRECT(ADDRESS(ROW(),COLUMN()))=TRUNC(INDIRECT(ADDRESS(ROW(),COLUMN())))</formula>
    </cfRule>
  </conditionalFormatting>
  <conditionalFormatting sqref="AH47:AM47">
    <cfRule type="expression" dxfId="640" priority="93">
      <formula>INDIRECT(ADDRESS(ROW(),COLUMN()))=TRUNC(INDIRECT(ADDRESS(ROW(),COLUMN())))</formula>
    </cfRule>
  </conditionalFormatting>
  <conditionalFormatting sqref="AN48">
    <cfRule type="expression" dxfId="639" priority="92">
      <formula>INDIRECT(ADDRESS(ROW(),COLUMN()))=TRUNC(INDIRECT(ADDRESS(ROW(),COLUMN())))</formula>
    </cfRule>
  </conditionalFormatting>
  <conditionalFormatting sqref="AN47">
    <cfRule type="expression" dxfId="638" priority="91">
      <formula>INDIRECT(ADDRESS(ROW(),COLUMN()))=TRUNC(INDIRECT(ADDRESS(ROW(),COLUMN())))</formula>
    </cfRule>
  </conditionalFormatting>
  <conditionalFormatting sqref="AO48:AT48">
    <cfRule type="expression" dxfId="637" priority="90">
      <formula>INDIRECT(ADDRESS(ROW(),COLUMN()))=TRUNC(INDIRECT(ADDRESS(ROW(),COLUMN())))</formula>
    </cfRule>
  </conditionalFormatting>
  <conditionalFormatting sqref="AO47:AT47">
    <cfRule type="expression" dxfId="636" priority="89">
      <formula>INDIRECT(ADDRESS(ROW(),COLUMN()))=TRUNC(INDIRECT(ADDRESS(ROW(),COLUMN())))</formula>
    </cfRule>
  </conditionalFormatting>
  <conditionalFormatting sqref="AU48">
    <cfRule type="expression" dxfId="635" priority="88">
      <formula>INDIRECT(ADDRESS(ROW(),COLUMN()))=TRUNC(INDIRECT(ADDRESS(ROW(),COLUMN())))</formula>
    </cfRule>
  </conditionalFormatting>
  <conditionalFormatting sqref="AU47">
    <cfRule type="expression" dxfId="634" priority="87">
      <formula>INDIRECT(ADDRESS(ROW(),COLUMN()))=TRUNC(INDIRECT(ADDRESS(ROW(),COLUMN())))</formula>
    </cfRule>
  </conditionalFormatting>
  <conditionalFormatting sqref="AV48:AW48">
    <cfRule type="expression" dxfId="633" priority="86">
      <formula>INDIRECT(ADDRESS(ROW(),COLUMN()))=TRUNC(INDIRECT(ADDRESS(ROW(),COLUMN())))</formula>
    </cfRule>
  </conditionalFormatting>
  <conditionalFormatting sqref="AV47:AW47">
    <cfRule type="expression" dxfId="632" priority="85">
      <formula>INDIRECT(ADDRESS(ROW(),COLUMN()))=TRUNC(INDIRECT(ADDRESS(ROW(),COLUMN())))</formula>
    </cfRule>
  </conditionalFormatting>
  <conditionalFormatting sqref="S51">
    <cfRule type="expression" dxfId="631" priority="84">
      <formula>INDIRECT(ADDRESS(ROW(),COLUMN()))=TRUNC(INDIRECT(ADDRESS(ROW(),COLUMN())))</formula>
    </cfRule>
  </conditionalFormatting>
  <conditionalFormatting sqref="S50">
    <cfRule type="expression" dxfId="630" priority="83">
      <formula>INDIRECT(ADDRESS(ROW(),COLUMN()))=TRUNC(INDIRECT(ADDRESS(ROW(),COLUMN())))</formula>
    </cfRule>
  </conditionalFormatting>
  <conditionalFormatting sqref="T51:Y51">
    <cfRule type="expression" dxfId="629" priority="82">
      <formula>INDIRECT(ADDRESS(ROW(),COLUMN()))=TRUNC(INDIRECT(ADDRESS(ROW(),COLUMN())))</formula>
    </cfRule>
  </conditionalFormatting>
  <conditionalFormatting sqref="T50:Y50">
    <cfRule type="expression" dxfId="628" priority="81">
      <formula>INDIRECT(ADDRESS(ROW(),COLUMN()))=TRUNC(INDIRECT(ADDRESS(ROW(),COLUMN())))</formula>
    </cfRule>
  </conditionalFormatting>
  <conditionalFormatting sqref="AX50:BA51">
    <cfRule type="expression" dxfId="627" priority="80">
      <formula>INDIRECT(ADDRESS(ROW(),COLUMN()))=TRUNC(INDIRECT(ADDRESS(ROW(),COLUMN())))</formula>
    </cfRule>
  </conditionalFormatting>
  <conditionalFormatting sqref="Z51">
    <cfRule type="expression" dxfId="626" priority="79">
      <formula>INDIRECT(ADDRESS(ROW(),COLUMN()))=TRUNC(INDIRECT(ADDRESS(ROW(),COLUMN())))</formula>
    </cfRule>
  </conditionalFormatting>
  <conditionalFormatting sqref="Z50">
    <cfRule type="expression" dxfId="625" priority="78">
      <formula>INDIRECT(ADDRESS(ROW(),COLUMN()))=TRUNC(INDIRECT(ADDRESS(ROW(),COLUMN())))</formula>
    </cfRule>
  </conditionalFormatting>
  <conditionalFormatting sqref="AA51:AF51">
    <cfRule type="expression" dxfId="624" priority="77">
      <formula>INDIRECT(ADDRESS(ROW(),COLUMN()))=TRUNC(INDIRECT(ADDRESS(ROW(),COLUMN())))</formula>
    </cfRule>
  </conditionalFormatting>
  <conditionalFormatting sqref="AA50:AF50">
    <cfRule type="expression" dxfId="623" priority="76">
      <formula>INDIRECT(ADDRESS(ROW(),COLUMN()))=TRUNC(INDIRECT(ADDRESS(ROW(),COLUMN())))</formula>
    </cfRule>
  </conditionalFormatting>
  <conditionalFormatting sqref="AG51">
    <cfRule type="expression" dxfId="622" priority="75">
      <formula>INDIRECT(ADDRESS(ROW(),COLUMN()))=TRUNC(INDIRECT(ADDRESS(ROW(),COLUMN())))</formula>
    </cfRule>
  </conditionalFormatting>
  <conditionalFormatting sqref="AG50">
    <cfRule type="expression" dxfId="621" priority="74">
      <formula>INDIRECT(ADDRESS(ROW(),COLUMN()))=TRUNC(INDIRECT(ADDRESS(ROW(),COLUMN())))</formula>
    </cfRule>
  </conditionalFormatting>
  <conditionalFormatting sqref="AH51:AM51">
    <cfRule type="expression" dxfId="620" priority="73">
      <formula>INDIRECT(ADDRESS(ROW(),COLUMN()))=TRUNC(INDIRECT(ADDRESS(ROW(),COLUMN())))</formula>
    </cfRule>
  </conditionalFormatting>
  <conditionalFormatting sqref="AH50:AM50">
    <cfRule type="expression" dxfId="619" priority="72">
      <formula>INDIRECT(ADDRESS(ROW(),COLUMN()))=TRUNC(INDIRECT(ADDRESS(ROW(),COLUMN())))</formula>
    </cfRule>
  </conditionalFormatting>
  <conditionalFormatting sqref="AN51">
    <cfRule type="expression" dxfId="618" priority="71">
      <formula>INDIRECT(ADDRESS(ROW(),COLUMN()))=TRUNC(INDIRECT(ADDRESS(ROW(),COLUMN())))</formula>
    </cfRule>
  </conditionalFormatting>
  <conditionalFormatting sqref="AN50">
    <cfRule type="expression" dxfId="617" priority="70">
      <formula>INDIRECT(ADDRESS(ROW(),COLUMN()))=TRUNC(INDIRECT(ADDRESS(ROW(),COLUMN())))</formula>
    </cfRule>
  </conditionalFormatting>
  <conditionalFormatting sqref="AO51:AT51">
    <cfRule type="expression" dxfId="616" priority="69">
      <formula>INDIRECT(ADDRESS(ROW(),COLUMN()))=TRUNC(INDIRECT(ADDRESS(ROW(),COLUMN())))</formula>
    </cfRule>
  </conditionalFormatting>
  <conditionalFormatting sqref="AO50:AT50">
    <cfRule type="expression" dxfId="615" priority="68">
      <formula>INDIRECT(ADDRESS(ROW(),COLUMN()))=TRUNC(INDIRECT(ADDRESS(ROW(),COLUMN())))</formula>
    </cfRule>
  </conditionalFormatting>
  <conditionalFormatting sqref="AU51">
    <cfRule type="expression" dxfId="614" priority="67">
      <formula>INDIRECT(ADDRESS(ROW(),COLUMN()))=TRUNC(INDIRECT(ADDRESS(ROW(),COLUMN())))</formula>
    </cfRule>
  </conditionalFormatting>
  <conditionalFormatting sqref="AU50">
    <cfRule type="expression" dxfId="613" priority="66">
      <formula>INDIRECT(ADDRESS(ROW(),COLUMN()))=TRUNC(INDIRECT(ADDRESS(ROW(),COLUMN())))</formula>
    </cfRule>
  </conditionalFormatting>
  <conditionalFormatting sqref="AV51:AW51">
    <cfRule type="expression" dxfId="612" priority="65">
      <formula>INDIRECT(ADDRESS(ROW(),COLUMN()))=TRUNC(INDIRECT(ADDRESS(ROW(),COLUMN())))</formula>
    </cfRule>
  </conditionalFormatting>
  <conditionalFormatting sqref="AV50:AW50">
    <cfRule type="expression" dxfId="611" priority="64">
      <formula>INDIRECT(ADDRESS(ROW(),COLUMN()))=TRUNC(INDIRECT(ADDRESS(ROW(),COLUMN())))</formula>
    </cfRule>
  </conditionalFormatting>
  <conditionalFormatting sqref="S54">
    <cfRule type="expression" dxfId="610" priority="63">
      <formula>INDIRECT(ADDRESS(ROW(),COLUMN()))=TRUNC(INDIRECT(ADDRESS(ROW(),COLUMN())))</formula>
    </cfRule>
  </conditionalFormatting>
  <conditionalFormatting sqref="S53">
    <cfRule type="expression" dxfId="609" priority="62">
      <formula>INDIRECT(ADDRESS(ROW(),COLUMN()))=TRUNC(INDIRECT(ADDRESS(ROW(),COLUMN())))</formula>
    </cfRule>
  </conditionalFormatting>
  <conditionalFormatting sqref="T54:Y54">
    <cfRule type="expression" dxfId="608" priority="61">
      <formula>INDIRECT(ADDRESS(ROW(),COLUMN()))=TRUNC(INDIRECT(ADDRESS(ROW(),COLUMN())))</formula>
    </cfRule>
  </conditionalFormatting>
  <conditionalFormatting sqref="T53:Y53">
    <cfRule type="expression" dxfId="607" priority="60">
      <formula>INDIRECT(ADDRESS(ROW(),COLUMN()))=TRUNC(INDIRECT(ADDRESS(ROW(),COLUMN())))</formula>
    </cfRule>
  </conditionalFormatting>
  <conditionalFormatting sqref="AX53:BA54">
    <cfRule type="expression" dxfId="606" priority="59">
      <formula>INDIRECT(ADDRESS(ROW(),COLUMN()))=TRUNC(INDIRECT(ADDRESS(ROW(),COLUMN())))</formula>
    </cfRule>
  </conditionalFormatting>
  <conditionalFormatting sqref="Z54">
    <cfRule type="expression" dxfId="605" priority="58">
      <formula>INDIRECT(ADDRESS(ROW(),COLUMN()))=TRUNC(INDIRECT(ADDRESS(ROW(),COLUMN())))</formula>
    </cfRule>
  </conditionalFormatting>
  <conditionalFormatting sqref="Z53">
    <cfRule type="expression" dxfId="604" priority="57">
      <formula>INDIRECT(ADDRESS(ROW(),COLUMN()))=TRUNC(INDIRECT(ADDRESS(ROW(),COLUMN())))</formula>
    </cfRule>
  </conditionalFormatting>
  <conditionalFormatting sqref="AA54:AF54">
    <cfRule type="expression" dxfId="603" priority="56">
      <formula>INDIRECT(ADDRESS(ROW(),COLUMN()))=TRUNC(INDIRECT(ADDRESS(ROW(),COLUMN())))</formula>
    </cfRule>
  </conditionalFormatting>
  <conditionalFormatting sqref="AA53:AF53">
    <cfRule type="expression" dxfId="602" priority="55">
      <formula>INDIRECT(ADDRESS(ROW(),COLUMN()))=TRUNC(INDIRECT(ADDRESS(ROW(),COLUMN())))</formula>
    </cfRule>
  </conditionalFormatting>
  <conditionalFormatting sqref="AG54">
    <cfRule type="expression" dxfId="601" priority="54">
      <formula>INDIRECT(ADDRESS(ROW(),COLUMN()))=TRUNC(INDIRECT(ADDRESS(ROW(),COLUMN())))</formula>
    </cfRule>
  </conditionalFormatting>
  <conditionalFormatting sqref="AG53">
    <cfRule type="expression" dxfId="600" priority="53">
      <formula>INDIRECT(ADDRESS(ROW(),COLUMN()))=TRUNC(INDIRECT(ADDRESS(ROW(),COLUMN())))</formula>
    </cfRule>
  </conditionalFormatting>
  <conditionalFormatting sqref="AH54:AM54">
    <cfRule type="expression" dxfId="599" priority="52">
      <formula>INDIRECT(ADDRESS(ROW(),COLUMN()))=TRUNC(INDIRECT(ADDRESS(ROW(),COLUMN())))</formula>
    </cfRule>
  </conditionalFormatting>
  <conditionalFormatting sqref="AH53:AM53">
    <cfRule type="expression" dxfId="598" priority="51">
      <formula>INDIRECT(ADDRESS(ROW(),COLUMN()))=TRUNC(INDIRECT(ADDRESS(ROW(),COLUMN())))</formula>
    </cfRule>
  </conditionalFormatting>
  <conditionalFormatting sqref="AN54">
    <cfRule type="expression" dxfId="597" priority="50">
      <formula>INDIRECT(ADDRESS(ROW(),COLUMN()))=TRUNC(INDIRECT(ADDRESS(ROW(),COLUMN())))</formula>
    </cfRule>
  </conditionalFormatting>
  <conditionalFormatting sqref="AN53">
    <cfRule type="expression" dxfId="596" priority="49">
      <formula>INDIRECT(ADDRESS(ROW(),COLUMN()))=TRUNC(INDIRECT(ADDRESS(ROW(),COLUMN())))</formula>
    </cfRule>
  </conditionalFormatting>
  <conditionalFormatting sqref="AO54:AT54">
    <cfRule type="expression" dxfId="595" priority="48">
      <formula>INDIRECT(ADDRESS(ROW(),COLUMN()))=TRUNC(INDIRECT(ADDRESS(ROW(),COLUMN())))</formula>
    </cfRule>
  </conditionalFormatting>
  <conditionalFormatting sqref="AO53:AT53">
    <cfRule type="expression" dxfId="594" priority="47">
      <formula>INDIRECT(ADDRESS(ROW(),COLUMN()))=TRUNC(INDIRECT(ADDRESS(ROW(),COLUMN())))</formula>
    </cfRule>
  </conditionalFormatting>
  <conditionalFormatting sqref="AU54">
    <cfRule type="expression" dxfId="593" priority="46">
      <formula>INDIRECT(ADDRESS(ROW(),COLUMN()))=TRUNC(INDIRECT(ADDRESS(ROW(),COLUMN())))</formula>
    </cfRule>
  </conditionalFormatting>
  <conditionalFormatting sqref="AU53">
    <cfRule type="expression" dxfId="592" priority="45">
      <formula>INDIRECT(ADDRESS(ROW(),COLUMN()))=TRUNC(INDIRECT(ADDRESS(ROW(),COLUMN())))</formula>
    </cfRule>
  </conditionalFormatting>
  <conditionalFormatting sqref="AV54:AW54">
    <cfRule type="expression" dxfId="591" priority="44">
      <formula>INDIRECT(ADDRESS(ROW(),COLUMN()))=TRUNC(INDIRECT(ADDRESS(ROW(),COLUMN())))</formula>
    </cfRule>
  </conditionalFormatting>
  <conditionalFormatting sqref="AV53:AW53">
    <cfRule type="expression" dxfId="590" priority="43">
      <formula>INDIRECT(ADDRESS(ROW(),COLUMN()))=TRUNC(INDIRECT(ADDRESS(ROW(),COLUMN())))</formula>
    </cfRule>
  </conditionalFormatting>
  <conditionalFormatting sqref="S57">
    <cfRule type="expression" dxfId="589" priority="42">
      <formula>INDIRECT(ADDRESS(ROW(),COLUMN()))=TRUNC(INDIRECT(ADDRESS(ROW(),COLUMN())))</formula>
    </cfRule>
  </conditionalFormatting>
  <conditionalFormatting sqref="S56">
    <cfRule type="expression" dxfId="588" priority="41">
      <formula>INDIRECT(ADDRESS(ROW(),COLUMN()))=TRUNC(INDIRECT(ADDRESS(ROW(),COLUMN())))</formula>
    </cfRule>
  </conditionalFormatting>
  <conditionalFormatting sqref="T57:Y57">
    <cfRule type="expression" dxfId="587" priority="40">
      <formula>INDIRECT(ADDRESS(ROW(),COLUMN()))=TRUNC(INDIRECT(ADDRESS(ROW(),COLUMN())))</formula>
    </cfRule>
  </conditionalFormatting>
  <conditionalFormatting sqref="T56:Y56">
    <cfRule type="expression" dxfId="586" priority="39">
      <formula>INDIRECT(ADDRESS(ROW(),COLUMN()))=TRUNC(INDIRECT(ADDRESS(ROW(),COLUMN())))</formula>
    </cfRule>
  </conditionalFormatting>
  <conditionalFormatting sqref="AX56:BA57">
    <cfRule type="expression" dxfId="585" priority="38">
      <formula>INDIRECT(ADDRESS(ROW(),COLUMN()))=TRUNC(INDIRECT(ADDRESS(ROW(),COLUMN())))</formula>
    </cfRule>
  </conditionalFormatting>
  <conditionalFormatting sqref="Z57">
    <cfRule type="expression" dxfId="584" priority="37">
      <formula>INDIRECT(ADDRESS(ROW(),COLUMN()))=TRUNC(INDIRECT(ADDRESS(ROW(),COLUMN())))</formula>
    </cfRule>
  </conditionalFormatting>
  <conditionalFormatting sqref="Z56">
    <cfRule type="expression" dxfId="583" priority="36">
      <formula>INDIRECT(ADDRESS(ROW(),COLUMN()))=TRUNC(INDIRECT(ADDRESS(ROW(),COLUMN())))</formula>
    </cfRule>
  </conditionalFormatting>
  <conditionalFormatting sqref="AA57:AF57">
    <cfRule type="expression" dxfId="582" priority="35">
      <formula>INDIRECT(ADDRESS(ROW(),COLUMN()))=TRUNC(INDIRECT(ADDRESS(ROW(),COLUMN())))</formula>
    </cfRule>
  </conditionalFormatting>
  <conditionalFormatting sqref="AA56:AF56">
    <cfRule type="expression" dxfId="581" priority="34">
      <formula>INDIRECT(ADDRESS(ROW(),COLUMN()))=TRUNC(INDIRECT(ADDRESS(ROW(),COLUMN())))</formula>
    </cfRule>
  </conditionalFormatting>
  <conditionalFormatting sqref="AG57">
    <cfRule type="expression" dxfId="580" priority="33">
      <formula>INDIRECT(ADDRESS(ROW(),COLUMN()))=TRUNC(INDIRECT(ADDRESS(ROW(),COLUMN())))</formula>
    </cfRule>
  </conditionalFormatting>
  <conditionalFormatting sqref="AG56">
    <cfRule type="expression" dxfId="579" priority="32">
      <formula>INDIRECT(ADDRESS(ROW(),COLUMN()))=TRUNC(INDIRECT(ADDRESS(ROW(),COLUMN())))</formula>
    </cfRule>
  </conditionalFormatting>
  <conditionalFormatting sqref="AH57:AM57">
    <cfRule type="expression" dxfId="578" priority="31">
      <formula>INDIRECT(ADDRESS(ROW(),COLUMN()))=TRUNC(INDIRECT(ADDRESS(ROW(),COLUMN())))</formula>
    </cfRule>
  </conditionalFormatting>
  <conditionalFormatting sqref="AH56:AM56">
    <cfRule type="expression" dxfId="577" priority="30">
      <formula>INDIRECT(ADDRESS(ROW(),COLUMN()))=TRUNC(INDIRECT(ADDRESS(ROW(),COLUMN())))</formula>
    </cfRule>
  </conditionalFormatting>
  <conditionalFormatting sqref="AN57">
    <cfRule type="expression" dxfId="576" priority="29">
      <formula>INDIRECT(ADDRESS(ROW(),COLUMN()))=TRUNC(INDIRECT(ADDRESS(ROW(),COLUMN())))</formula>
    </cfRule>
  </conditionalFormatting>
  <conditionalFormatting sqref="AN56">
    <cfRule type="expression" dxfId="575" priority="28">
      <formula>INDIRECT(ADDRESS(ROW(),COLUMN()))=TRUNC(INDIRECT(ADDRESS(ROW(),COLUMN())))</formula>
    </cfRule>
  </conditionalFormatting>
  <conditionalFormatting sqref="AO57:AT57">
    <cfRule type="expression" dxfId="574" priority="27">
      <formula>INDIRECT(ADDRESS(ROW(),COLUMN()))=TRUNC(INDIRECT(ADDRESS(ROW(),COLUMN())))</formula>
    </cfRule>
  </conditionalFormatting>
  <conditionalFormatting sqref="AO56:AT56">
    <cfRule type="expression" dxfId="573" priority="26">
      <formula>INDIRECT(ADDRESS(ROW(),COLUMN()))=TRUNC(INDIRECT(ADDRESS(ROW(),COLUMN())))</formula>
    </cfRule>
  </conditionalFormatting>
  <conditionalFormatting sqref="AU57">
    <cfRule type="expression" dxfId="572" priority="25">
      <formula>INDIRECT(ADDRESS(ROW(),COLUMN()))=TRUNC(INDIRECT(ADDRESS(ROW(),COLUMN())))</formula>
    </cfRule>
  </conditionalFormatting>
  <conditionalFormatting sqref="AU56">
    <cfRule type="expression" dxfId="571" priority="24">
      <formula>INDIRECT(ADDRESS(ROW(),COLUMN()))=TRUNC(INDIRECT(ADDRESS(ROW(),COLUMN())))</formula>
    </cfRule>
  </conditionalFormatting>
  <conditionalFormatting sqref="AV57:AW57">
    <cfRule type="expression" dxfId="570" priority="23">
      <formula>INDIRECT(ADDRESS(ROW(),COLUMN()))=TRUNC(INDIRECT(ADDRESS(ROW(),COLUMN())))</formula>
    </cfRule>
  </conditionalFormatting>
  <conditionalFormatting sqref="AV56:AW56">
    <cfRule type="expression" dxfId="569" priority="22">
      <formula>INDIRECT(ADDRESS(ROW(),COLUMN()))=TRUNC(INDIRECT(ADDRESS(ROW(),COLUMN())))</formula>
    </cfRule>
  </conditionalFormatting>
  <conditionalFormatting sqref="S60">
    <cfRule type="expression" dxfId="568" priority="21">
      <formula>INDIRECT(ADDRESS(ROW(),COLUMN()))=TRUNC(INDIRECT(ADDRESS(ROW(),COLUMN())))</formula>
    </cfRule>
  </conditionalFormatting>
  <conditionalFormatting sqref="S59">
    <cfRule type="expression" dxfId="567" priority="20">
      <formula>INDIRECT(ADDRESS(ROW(),COLUMN()))=TRUNC(INDIRECT(ADDRESS(ROW(),COLUMN())))</formula>
    </cfRule>
  </conditionalFormatting>
  <conditionalFormatting sqref="T60:Y60">
    <cfRule type="expression" dxfId="566" priority="19">
      <formula>INDIRECT(ADDRESS(ROW(),COLUMN()))=TRUNC(INDIRECT(ADDRESS(ROW(),COLUMN())))</formula>
    </cfRule>
  </conditionalFormatting>
  <conditionalFormatting sqref="T59:Y59">
    <cfRule type="expression" dxfId="565" priority="18">
      <formula>INDIRECT(ADDRESS(ROW(),COLUMN()))=TRUNC(INDIRECT(ADDRESS(ROW(),COLUMN())))</formula>
    </cfRule>
  </conditionalFormatting>
  <conditionalFormatting sqref="AX59:BA60">
    <cfRule type="expression" dxfId="564" priority="17">
      <formula>INDIRECT(ADDRESS(ROW(),COLUMN()))=TRUNC(INDIRECT(ADDRESS(ROW(),COLUMN())))</formula>
    </cfRule>
  </conditionalFormatting>
  <conditionalFormatting sqref="Z60">
    <cfRule type="expression" dxfId="563" priority="16">
      <formula>INDIRECT(ADDRESS(ROW(),COLUMN()))=TRUNC(INDIRECT(ADDRESS(ROW(),COLUMN())))</formula>
    </cfRule>
  </conditionalFormatting>
  <conditionalFormatting sqref="Z59">
    <cfRule type="expression" dxfId="562" priority="15">
      <formula>INDIRECT(ADDRESS(ROW(),COLUMN()))=TRUNC(INDIRECT(ADDRESS(ROW(),COLUMN())))</formula>
    </cfRule>
  </conditionalFormatting>
  <conditionalFormatting sqref="AA60:AF60">
    <cfRule type="expression" dxfId="561" priority="14">
      <formula>INDIRECT(ADDRESS(ROW(),COLUMN()))=TRUNC(INDIRECT(ADDRESS(ROW(),COLUMN())))</formula>
    </cfRule>
  </conditionalFormatting>
  <conditionalFormatting sqref="AA59:AF59">
    <cfRule type="expression" dxfId="560" priority="13">
      <formula>INDIRECT(ADDRESS(ROW(),COLUMN()))=TRUNC(INDIRECT(ADDRESS(ROW(),COLUMN())))</formula>
    </cfRule>
  </conditionalFormatting>
  <conditionalFormatting sqref="AG60">
    <cfRule type="expression" dxfId="559" priority="12">
      <formula>INDIRECT(ADDRESS(ROW(),COLUMN()))=TRUNC(INDIRECT(ADDRESS(ROW(),COLUMN())))</formula>
    </cfRule>
  </conditionalFormatting>
  <conditionalFormatting sqref="AG59">
    <cfRule type="expression" dxfId="558" priority="11">
      <formula>INDIRECT(ADDRESS(ROW(),COLUMN()))=TRUNC(INDIRECT(ADDRESS(ROW(),COLUMN())))</formula>
    </cfRule>
  </conditionalFormatting>
  <conditionalFormatting sqref="AH60:AM60">
    <cfRule type="expression" dxfId="557" priority="10">
      <formula>INDIRECT(ADDRESS(ROW(),COLUMN()))=TRUNC(INDIRECT(ADDRESS(ROW(),COLUMN())))</formula>
    </cfRule>
  </conditionalFormatting>
  <conditionalFormatting sqref="AH59:AM59">
    <cfRule type="expression" dxfId="556" priority="9">
      <formula>INDIRECT(ADDRESS(ROW(),COLUMN()))=TRUNC(INDIRECT(ADDRESS(ROW(),COLUMN())))</formula>
    </cfRule>
  </conditionalFormatting>
  <conditionalFormatting sqref="AN60">
    <cfRule type="expression" dxfId="555" priority="8">
      <formula>INDIRECT(ADDRESS(ROW(),COLUMN()))=TRUNC(INDIRECT(ADDRESS(ROW(),COLUMN())))</formula>
    </cfRule>
  </conditionalFormatting>
  <conditionalFormatting sqref="AN59">
    <cfRule type="expression" dxfId="554" priority="7">
      <formula>INDIRECT(ADDRESS(ROW(),COLUMN()))=TRUNC(INDIRECT(ADDRESS(ROW(),COLUMN())))</formula>
    </cfRule>
  </conditionalFormatting>
  <conditionalFormatting sqref="AO60:AT60">
    <cfRule type="expression" dxfId="553" priority="6">
      <formula>INDIRECT(ADDRESS(ROW(),COLUMN()))=TRUNC(INDIRECT(ADDRESS(ROW(),COLUMN())))</formula>
    </cfRule>
  </conditionalFormatting>
  <conditionalFormatting sqref="AO59:AT59">
    <cfRule type="expression" dxfId="552" priority="5">
      <formula>INDIRECT(ADDRESS(ROW(),COLUMN()))=TRUNC(INDIRECT(ADDRESS(ROW(),COLUMN())))</formula>
    </cfRule>
  </conditionalFormatting>
  <conditionalFormatting sqref="AU60">
    <cfRule type="expression" dxfId="551" priority="4">
      <formula>INDIRECT(ADDRESS(ROW(),COLUMN()))=TRUNC(INDIRECT(ADDRESS(ROW(),COLUMN())))</formula>
    </cfRule>
  </conditionalFormatting>
  <conditionalFormatting sqref="AU59">
    <cfRule type="expression" dxfId="550" priority="3">
      <formula>INDIRECT(ADDRESS(ROW(),COLUMN()))=TRUNC(INDIRECT(ADDRESS(ROW(),COLUMN())))</formula>
    </cfRule>
  </conditionalFormatting>
  <conditionalFormatting sqref="AV60:AW60">
    <cfRule type="expression" dxfId="549" priority="2">
      <formula>INDIRECT(ADDRESS(ROW(),COLUMN()))=TRUNC(INDIRECT(ADDRESS(ROW(),COLUMN())))</formula>
    </cfRule>
  </conditionalFormatting>
  <conditionalFormatting sqref="AV59:AW59">
    <cfRule type="expression" dxfId="548"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35C6D-99EF-48E8-8FE3-9A2F723A28D1}">
  <sheetPr>
    <pageSetUpPr fitToPage="1"/>
  </sheetPr>
  <dimension ref="A1:BU80"/>
  <sheetViews>
    <sheetView showGridLines="0" view="pageBreakPreview" zoomScale="60" zoomScaleNormal="70" workbookViewId="0">
      <selection activeCell="Q10" sqref="Q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218</v>
      </c>
      <c r="D1" s="11"/>
      <c r="E1" s="11"/>
      <c r="F1" s="11"/>
      <c r="G1" s="11"/>
      <c r="H1" s="5" t="s">
        <v>0</v>
      </c>
      <c r="J1" s="5"/>
      <c r="L1" s="11"/>
      <c r="M1" s="11"/>
      <c r="N1" s="11"/>
      <c r="O1" s="11"/>
      <c r="P1" s="11"/>
      <c r="Q1" s="11"/>
      <c r="R1" s="11"/>
      <c r="AM1" s="8"/>
      <c r="AN1" s="7"/>
      <c r="AO1" s="7" t="s">
        <v>68</v>
      </c>
      <c r="AP1" s="290" t="s">
        <v>223</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322">
        <v>5</v>
      </c>
      <c r="AA2" s="322"/>
      <c r="AB2" s="101" t="s">
        <v>65</v>
      </c>
      <c r="AC2" s="323">
        <f>IF(Z2=0,"",YEAR(DATE(2018+Z2,1,1)))</f>
        <v>2023</v>
      </c>
      <c r="AD2" s="323"/>
      <c r="AE2" s="102" t="s">
        <v>66</v>
      </c>
      <c r="AF2" s="102" t="s">
        <v>1</v>
      </c>
      <c r="AG2" s="322">
        <v>4</v>
      </c>
      <c r="AH2" s="322"/>
      <c r="AI2" s="102" t="s">
        <v>53</v>
      </c>
      <c r="AM2" s="8"/>
      <c r="AN2" s="7"/>
      <c r="AO2" s="7" t="s">
        <v>67</v>
      </c>
      <c r="AP2" s="322"/>
      <c r="AQ2" s="322"/>
      <c r="AR2" s="322"/>
      <c r="AS2" s="322"/>
      <c r="AT2" s="322"/>
      <c r="AU2" s="322"/>
      <c r="AV2" s="322"/>
      <c r="AW2" s="322"/>
      <c r="AX2" s="322"/>
      <c r="AY2" s="322"/>
      <c r="AZ2" s="322"/>
      <c r="BA2" s="322"/>
      <c r="BB2" s="322"/>
      <c r="BC2" s="322"/>
      <c r="BD2" s="322"/>
      <c r="BE2" s="322"/>
      <c r="BF2" s="7" t="s">
        <v>21</v>
      </c>
    </row>
    <row r="3" spans="2:64" s="6" customFormat="1" ht="20.25" customHeight="1" x14ac:dyDescent="0.4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324" t="s">
        <v>160</v>
      </c>
      <c r="BC3" s="325"/>
      <c r="BD3" s="325"/>
      <c r="BE3" s="326"/>
      <c r="BF3" s="7"/>
    </row>
    <row r="4" spans="2:64" s="6" customFormat="1" ht="19.2" x14ac:dyDescent="0.4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161</v>
      </c>
      <c r="BB4" s="324" t="s">
        <v>162</v>
      </c>
      <c r="BC4" s="325"/>
      <c r="BD4" s="325"/>
      <c r="BE4" s="326"/>
      <c r="BF4" s="47"/>
    </row>
    <row r="5" spans="2:64" s="6" customFormat="1" ht="6.75" customHeight="1" x14ac:dyDescent="0.4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180</v>
      </c>
      <c r="AM6" s="118"/>
      <c r="AN6" s="118"/>
      <c r="AO6" s="118"/>
      <c r="AP6" s="118"/>
      <c r="AQ6" s="118"/>
      <c r="AR6" s="118"/>
      <c r="AS6" s="118"/>
      <c r="AT6" s="145"/>
      <c r="AU6" s="145"/>
      <c r="AV6" s="151"/>
      <c r="AW6" s="118"/>
      <c r="AX6" s="283">
        <v>40</v>
      </c>
      <c r="AY6" s="284"/>
      <c r="AZ6" s="151" t="s">
        <v>181</v>
      </c>
      <c r="BA6" s="118"/>
      <c r="BB6" s="283">
        <v>160</v>
      </c>
      <c r="BC6" s="284"/>
      <c r="BD6" s="151" t="s">
        <v>182</v>
      </c>
      <c r="BE6" s="118"/>
      <c r="BF6" s="47"/>
    </row>
    <row r="7" spans="2:64" s="6" customFormat="1" ht="6.75" customHeight="1" x14ac:dyDescent="0.4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327">
        <f>DAY(EOMONTH(DATE(AC2,AG2,1),0))</f>
        <v>30</v>
      </c>
      <c r="BC8" s="328"/>
      <c r="BD8" s="12" t="s">
        <v>54</v>
      </c>
      <c r="BE8" s="12"/>
      <c r="BF8" s="12"/>
      <c r="BJ8" s="7"/>
      <c r="BK8" s="7"/>
      <c r="BL8" s="7"/>
    </row>
    <row r="9" spans="2:64" s="6" customFormat="1" ht="6" customHeight="1" x14ac:dyDescent="0.4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2"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183</v>
      </c>
      <c r="BA10" s="39"/>
      <c r="BB10" s="283">
        <v>1</v>
      </c>
      <c r="BC10" s="329"/>
      <c r="BD10" s="284"/>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330"/>
      <c r="AP12" s="330"/>
      <c r="AQ12" s="330"/>
      <c r="AR12" s="151"/>
      <c r="AS12" s="149"/>
      <c r="AT12" s="149"/>
      <c r="AU12" s="48"/>
      <c r="AV12" s="39"/>
      <c r="AW12" s="39"/>
      <c r="AX12" s="49"/>
      <c r="AY12" s="49"/>
      <c r="AZ12" s="39"/>
      <c r="BA12" s="39"/>
      <c r="BB12" s="283">
        <v>1</v>
      </c>
      <c r="BC12" s="329"/>
      <c r="BD12" s="284"/>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2" x14ac:dyDescent="0.4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184</v>
      </c>
      <c r="AU14" s="285"/>
      <c r="AV14" s="286"/>
      <c r="AW14" s="287"/>
      <c r="AX14" s="38" t="s">
        <v>2</v>
      </c>
      <c r="AY14" s="285"/>
      <c r="AZ14" s="286"/>
      <c r="BA14" s="287"/>
      <c r="BB14" s="37" t="s">
        <v>24</v>
      </c>
      <c r="BC14" s="288">
        <f>(AY14-AU14)*24</f>
        <v>0</v>
      </c>
      <c r="BD14" s="289"/>
      <c r="BE14" s="36" t="s">
        <v>25</v>
      </c>
      <c r="BF14" s="38"/>
      <c r="BJ14" s="7"/>
      <c r="BK14" s="7"/>
      <c r="BL14" s="7"/>
    </row>
    <row r="15" spans="2:64" s="6" customFormat="1" ht="6.75"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 customHeight="1" thickBot="1" x14ac:dyDescent="0.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5">
      <c r="B17" s="360" t="s">
        <v>98</v>
      </c>
      <c r="C17" s="363" t="s">
        <v>185</v>
      </c>
      <c r="D17" s="364"/>
      <c r="E17" s="365"/>
      <c r="F17" s="280"/>
      <c r="G17" s="372" t="s">
        <v>186</v>
      </c>
      <c r="H17" s="375" t="s">
        <v>187</v>
      </c>
      <c r="I17" s="364"/>
      <c r="J17" s="364"/>
      <c r="K17" s="365"/>
      <c r="L17" s="375" t="s">
        <v>188</v>
      </c>
      <c r="M17" s="364"/>
      <c r="N17" s="364"/>
      <c r="O17" s="378"/>
      <c r="P17" s="381"/>
      <c r="Q17" s="382"/>
      <c r="R17" s="383"/>
      <c r="S17" s="307" t="s">
        <v>189</v>
      </c>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9"/>
      <c r="AX17" s="310" t="str">
        <f>IF(BB3="４週","(11) 1～4週目の勤務時間数合計","(11) 1か月の勤務時間数   合計")</f>
        <v>(11) 1～4週目の勤務時間数合計</v>
      </c>
      <c r="AY17" s="311"/>
      <c r="AZ17" s="316" t="s">
        <v>190</v>
      </c>
      <c r="BA17" s="317"/>
      <c r="BB17" s="292" t="s">
        <v>191</v>
      </c>
      <c r="BC17" s="293"/>
      <c r="BD17" s="293"/>
      <c r="BE17" s="293"/>
      <c r="BF17" s="294"/>
    </row>
    <row r="18" spans="2:58" ht="20.25" customHeight="1" x14ac:dyDescent="0.45">
      <c r="B18" s="361"/>
      <c r="C18" s="366"/>
      <c r="D18" s="367"/>
      <c r="E18" s="368"/>
      <c r="F18" s="281"/>
      <c r="G18" s="373"/>
      <c r="H18" s="376"/>
      <c r="I18" s="367"/>
      <c r="J18" s="367"/>
      <c r="K18" s="368"/>
      <c r="L18" s="376"/>
      <c r="M18" s="367"/>
      <c r="N18" s="367"/>
      <c r="O18" s="379"/>
      <c r="P18" s="384"/>
      <c r="Q18" s="385"/>
      <c r="R18" s="386"/>
      <c r="S18" s="301" t="s">
        <v>16</v>
      </c>
      <c r="T18" s="302"/>
      <c r="U18" s="302"/>
      <c r="V18" s="302"/>
      <c r="W18" s="302"/>
      <c r="X18" s="302"/>
      <c r="Y18" s="303"/>
      <c r="Z18" s="301" t="s">
        <v>17</v>
      </c>
      <c r="AA18" s="302"/>
      <c r="AB18" s="302"/>
      <c r="AC18" s="302"/>
      <c r="AD18" s="302"/>
      <c r="AE18" s="302"/>
      <c r="AF18" s="303"/>
      <c r="AG18" s="301" t="s">
        <v>18</v>
      </c>
      <c r="AH18" s="302"/>
      <c r="AI18" s="302"/>
      <c r="AJ18" s="302"/>
      <c r="AK18" s="302"/>
      <c r="AL18" s="302"/>
      <c r="AM18" s="303"/>
      <c r="AN18" s="301" t="s">
        <v>19</v>
      </c>
      <c r="AO18" s="302"/>
      <c r="AP18" s="302"/>
      <c r="AQ18" s="302"/>
      <c r="AR18" s="302"/>
      <c r="AS18" s="302"/>
      <c r="AT18" s="303"/>
      <c r="AU18" s="304" t="s">
        <v>20</v>
      </c>
      <c r="AV18" s="305"/>
      <c r="AW18" s="306"/>
      <c r="AX18" s="312"/>
      <c r="AY18" s="313"/>
      <c r="AZ18" s="318"/>
      <c r="BA18" s="319"/>
      <c r="BB18" s="295"/>
      <c r="BC18" s="296"/>
      <c r="BD18" s="296"/>
      <c r="BE18" s="296"/>
      <c r="BF18" s="297"/>
    </row>
    <row r="19" spans="2:58" ht="20.25" customHeight="1" x14ac:dyDescent="0.45">
      <c r="B19" s="361"/>
      <c r="C19" s="366"/>
      <c r="D19" s="367"/>
      <c r="E19" s="368"/>
      <c r="F19" s="281"/>
      <c r="G19" s="373"/>
      <c r="H19" s="376"/>
      <c r="I19" s="367"/>
      <c r="J19" s="367"/>
      <c r="K19" s="368"/>
      <c r="L19" s="376"/>
      <c r="M19" s="367"/>
      <c r="N19" s="367"/>
      <c r="O19" s="379"/>
      <c r="P19" s="384"/>
      <c r="Q19" s="385"/>
      <c r="R19" s="38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12"/>
      <c r="AY19" s="313"/>
      <c r="AZ19" s="318"/>
      <c r="BA19" s="319"/>
      <c r="BB19" s="295"/>
      <c r="BC19" s="296"/>
      <c r="BD19" s="296"/>
      <c r="BE19" s="296"/>
      <c r="BF19" s="297"/>
    </row>
    <row r="20" spans="2:58" ht="20.25" hidden="1" customHeight="1" x14ac:dyDescent="0.45">
      <c r="B20" s="361"/>
      <c r="C20" s="366"/>
      <c r="D20" s="367"/>
      <c r="E20" s="368"/>
      <c r="F20" s="281"/>
      <c r="G20" s="373"/>
      <c r="H20" s="376"/>
      <c r="I20" s="367"/>
      <c r="J20" s="367"/>
      <c r="K20" s="368"/>
      <c r="L20" s="376"/>
      <c r="M20" s="367"/>
      <c r="N20" s="367"/>
      <c r="O20" s="379"/>
      <c r="P20" s="384"/>
      <c r="Q20" s="385"/>
      <c r="R20" s="386"/>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312"/>
      <c r="AY20" s="313"/>
      <c r="AZ20" s="318"/>
      <c r="BA20" s="319"/>
      <c r="BB20" s="295"/>
      <c r="BC20" s="296"/>
      <c r="BD20" s="296"/>
      <c r="BE20" s="296"/>
      <c r="BF20" s="297"/>
    </row>
    <row r="21" spans="2:58" ht="22.5" customHeight="1" thickBot="1" x14ac:dyDescent="0.5">
      <c r="B21" s="362"/>
      <c r="C21" s="369"/>
      <c r="D21" s="370"/>
      <c r="E21" s="371"/>
      <c r="F21" s="282"/>
      <c r="G21" s="374"/>
      <c r="H21" s="377"/>
      <c r="I21" s="370"/>
      <c r="J21" s="370"/>
      <c r="K21" s="371"/>
      <c r="L21" s="377"/>
      <c r="M21" s="370"/>
      <c r="N21" s="370"/>
      <c r="O21" s="380"/>
      <c r="P21" s="387"/>
      <c r="Q21" s="388"/>
      <c r="R21" s="389"/>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14"/>
      <c r="AY21" s="315"/>
      <c r="AZ21" s="320"/>
      <c r="BA21" s="321"/>
      <c r="BB21" s="298"/>
      <c r="BC21" s="299"/>
      <c r="BD21" s="299"/>
      <c r="BE21" s="299"/>
      <c r="BF21" s="300"/>
    </row>
    <row r="22" spans="2:58" ht="20.25" customHeight="1" x14ac:dyDescent="0.45">
      <c r="B22" s="390">
        <v>1</v>
      </c>
      <c r="C22" s="391"/>
      <c r="D22" s="392"/>
      <c r="E22" s="393"/>
      <c r="F22" s="93"/>
      <c r="G22" s="394"/>
      <c r="H22" s="395"/>
      <c r="I22" s="396"/>
      <c r="J22" s="396"/>
      <c r="K22" s="397"/>
      <c r="L22" s="398"/>
      <c r="M22" s="399"/>
      <c r="N22" s="399"/>
      <c r="O22" s="400"/>
      <c r="P22" s="401" t="s">
        <v>49</v>
      </c>
      <c r="Q22" s="402"/>
      <c r="R22" s="40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04"/>
      <c r="AY22" s="405"/>
      <c r="AZ22" s="415"/>
      <c r="BA22" s="416"/>
      <c r="BB22" s="417"/>
      <c r="BC22" s="418"/>
      <c r="BD22" s="418"/>
      <c r="BE22" s="418"/>
      <c r="BF22" s="419"/>
    </row>
    <row r="23" spans="2:58" ht="20.25" customHeight="1" x14ac:dyDescent="0.45">
      <c r="B23" s="331"/>
      <c r="C23" s="335"/>
      <c r="D23" s="336"/>
      <c r="E23" s="337"/>
      <c r="F23" s="94"/>
      <c r="G23" s="342"/>
      <c r="H23" s="347"/>
      <c r="I23" s="345"/>
      <c r="J23" s="345"/>
      <c r="K23" s="346"/>
      <c r="L23" s="351"/>
      <c r="M23" s="352"/>
      <c r="N23" s="352"/>
      <c r="O23" s="353"/>
      <c r="P23" s="426" t="s">
        <v>15</v>
      </c>
      <c r="Q23" s="427"/>
      <c r="R23" s="42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429">
        <f>IF($BB$3="４週",SUM(S23:AT23),IF($BB$3="暦月",SUM(S23:AW23),""))</f>
        <v>0</v>
      </c>
      <c r="AY23" s="430"/>
      <c r="AZ23" s="406">
        <f>IF($BB$3="４週",AX23/4,IF($BB$3="暦月",認知症対応型通所介護!AX23/(認知症対応型通所介護!$BB$8/7),""))</f>
        <v>0</v>
      </c>
      <c r="BA23" s="407"/>
      <c r="BB23" s="420"/>
      <c r="BC23" s="421"/>
      <c r="BD23" s="421"/>
      <c r="BE23" s="421"/>
      <c r="BF23" s="422"/>
    </row>
    <row r="24" spans="2:58" ht="20.25" customHeight="1" x14ac:dyDescent="0.45">
      <c r="B24" s="331"/>
      <c r="C24" s="338"/>
      <c r="D24" s="339"/>
      <c r="E24" s="340"/>
      <c r="F24" s="95"/>
      <c r="G24" s="342"/>
      <c r="H24" s="347"/>
      <c r="I24" s="345"/>
      <c r="J24" s="345"/>
      <c r="K24" s="346"/>
      <c r="L24" s="351"/>
      <c r="M24" s="352"/>
      <c r="N24" s="352"/>
      <c r="O24" s="353"/>
      <c r="P24" s="408" t="s">
        <v>50</v>
      </c>
      <c r="Q24" s="409"/>
      <c r="R24" s="410"/>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411">
        <f>IF($BB$3="４週",SUM(S24:AT24),IF($BB$3="暦月",SUM(S24:AW24),""))</f>
        <v>0</v>
      </c>
      <c r="AY24" s="412"/>
      <c r="AZ24" s="413">
        <f>IF($BB$3="４週",AX24/4,IF($BB$3="暦月",認知症対応型通所介護!AX24/(認知症対応型通所介護!$BB$8/7),""))</f>
        <v>0</v>
      </c>
      <c r="BA24" s="414"/>
      <c r="BB24" s="423"/>
      <c r="BC24" s="424"/>
      <c r="BD24" s="424"/>
      <c r="BE24" s="424"/>
      <c r="BF24" s="425"/>
    </row>
    <row r="25" spans="2:58" ht="20.25" customHeight="1" x14ac:dyDescent="0.45">
      <c r="B25" s="331">
        <f>B22+1</f>
        <v>2</v>
      </c>
      <c r="C25" s="332"/>
      <c r="D25" s="333"/>
      <c r="E25" s="334"/>
      <c r="F25" s="279"/>
      <c r="G25" s="341"/>
      <c r="H25" s="344"/>
      <c r="I25" s="345"/>
      <c r="J25" s="345"/>
      <c r="K25" s="346"/>
      <c r="L25" s="348"/>
      <c r="M25" s="349"/>
      <c r="N25" s="349"/>
      <c r="O25" s="350"/>
      <c r="P25" s="357" t="s">
        <v>49</v>
      </c>
      <c r="Q25" s="358"/>
      <c r="R25" s="35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31"/>
      <c r="AY25" s="432"/>
      <c r="AZ25" s="433"/>
      <c r="BA25" s="434"/>
      <c r="BB25" s="435"/>
      <c r="BC25" s="436"/>
      <c r="BD25" s="436"/>
      <c r="BE25" s="436"/>
      <c r="BF25" s="437"/>
    </row>
    <row r="26" spans="2:58" ht="20.25" customHeight="1" x14ac:dyDescent="0.45">
      <c r="B26" s="331"/>
      <c r="C26" s="335"/>
      <c r="D26" s="336"/>
      <c r="E26" s="337"/>
      <c r="F26" s="94"/>
      <c r="G26" s="342"/>
      <c r="H26" s="347"/>
      <c r="I26" s="345"/>
      <c r="J26" s="345"/>
      <c r="K26" s="346"/>
      <c r="L26" s="351"/>
      <c r="M26" s="352"/>
      <c r="N26" s="352"/>
      <c r="O26" s="353"/>
      <c r="P26" s="426" t="s">
        <v>15</v>
      </c>
      <c r="Q26" s="427"/>
      <c r="R26" s="42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429">
        <f>IF($BB$3="４週",SUM(S26:AT26),IF($BB$3="暦月",SUM(S26:AW26),""))</f>
        <v>0</v>
      </c>
      <c r="AY26" s="430"/>
      <c r="AZ26" s="406">
        <f>IF($BB$3="４週",AX26/4,IF($BB$3="暦月",認知症対応型通所介護!AX26/(認知症対応型通所介護!$BB$8/7),""))</f>
        <v>0</v>
      </c>
      <c r="BA26" s="407"/>
      <c r="BB26" s="420"/>
      <c r="BC26" s="421"/>
      <c r="BD26" s="421"/>
      <c r="BE26" s="421"/>
      <c r="BF26" s="422"/>
    </row>
    <row r="27" spans="2:58" ht="20.25" customHeight="1" x14ac:dyDescent="0.45">
      <c r="B27" s="331"/>
      <c r="C27" s="338"/>
      <c r="D27" s="339"/>
      <c r="E27" s="340"/>
      <c r="F27" s="94">
        <f>C25</f>
        <v>0</v>
      </c>
      <c r="G27" s="343"/>
      <c r="H27" s="347"/>
      <c r="I27" s="345"/>
      <c r="J27" s="345"/>
      <c r="K27" s="346"/>
      <c r="L27" s="354"/>
      <c r="M27" s="355"/>
      <c r="N27" s="355"/>
      <c r="O27" s="356"/>
      <c r="P27" s="408" t="s">
        <v>50</v>
      </c>
      <c r="Q27" s="409"/>
      <c r="R27" s="410"/>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411">
        <f>IF($BB$3="４週",SUM(S27:AT27),IF($BB$3="暦月",SUM(S27:AW27),""))</f>
        <v>0</v>
      </c>
      <c r="AY27" s="412"/>
      <c r="AZ27" s="413">
        <f>IF($BB$3="４週",AX27/4,IF($BB$3="暦月",認知症対応型通所介護!AX27/(認知症対応型通所介護!$BB$8/7),""))</f>
        <v>0</v>
      </c>
      <c r="BA27" s="414"/>
      <c r="BB27" s="423"/>
      <c r="BC27" s="424"/>
      <c r="BD27" s="424"/>
      <c r="BE27" s="424"/>
      <c r="BF27" s="425"/>
    </row>
    <row r="28" spans="2:58" ht="20.25" customHeight="1" x14ac:dyDescent="0.45">
      <c r="B28" s="331">
        <f>B25+1</f>
        <v>3</v>
      </c>
      <c r="C28" s="438"/>
      <c r="D28" s="439"/>
      <c r="E28" s="440"/>
      <c r="F28" s="279"/>
      <c r="G28" s="341"/>
      <c r="H28" s="344"/>
      <c r="I28" s="345"/>
      <c r="J28" s="345"/>
      <c r="K28" s="346"/>
      <c r="L28" s="348"/>
      <c r="M28" s="349"/>
      <c r="N28" s="349"/>
      <c r="O28" s="350"/>
      <c r="P28" s="357" t="s">
        <v>49</v>
      </c>
      <c r="Q28" s="358"/>
      <c r="R28" s="35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31"/>
      <c r="AY28" s="432"/>
      <c r="AZ28" s="433"/>
      <c r="BA28" s="434"/>
      <c r="BB28" s="435"/>
      <c r="BC28" s="436"/>
      <c r="BD28" s="436"/>
      <c r="BE28" s="436"/>
      <c r="BF28" s="437"/>
    </row>
    <row r="29" spans="2:58" ht="20.25" customHeight="1" x14ac:dyDescent="0.45">
      <c r="B29" s="331"/>
      <c r="C29" s="441"/>
      <c r="D29" s="442"/>
      <c r="E29" s="443"/>
      <c r="F29" s="94"/>
      <c r="G29" s="342"/>
      <c r="H29" s="347"/>
      <c r="I29" s="345"/>
      <c r="J29" s="345"/>
      <c r="K29" s="346"/>
      <c r="L29" s="351"/>
      <c r="M29" s="352"/>
      <c r="N29" s="352"/>
      <c r="O29" s="353"/>
      <c r="P29" s="426" t="s">
        <v>15</v>
      </c>
      <c r="Q29" s="427"/>
      <c r="R29" s="42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429">
        <f>IF($BB$3="４週",SUM(S29:AT29),IF($BB$3="暦月",SUM(S29:AW29),""))</f>
        <v>0</v>
      </c>
      <c r="AY29" s="430"/>
      <c r="AZ29" s="406">
        <f>IF($BB$3="４週",AX29/4,IF($BB$3="暦月",認知症対応型通所介護!AX29/(認知症対応型通所介護!$BB$8/7),""))</f>
        <v>0</v>
      </c>
      <c r="BA29" s="407"/>
      <c r="BB29" s="420"/>
      <c r="BC29" s="421"/>
      <c r="BD29" s="421"/>
      <c r="BE29" s="421"/>
      <c r="BF29" s="422"/>
    </row>
    <row r="30" spans="2:58" ht="20.25" customHeight="1" x14ac:dyDescent="0.45">
      <c r="B30" s="331"/>
      <c r="C30" s="444"/>
      <c r="D30" s="445"/>
      <c r="E30" s="446"/>
      <c r="F30" s="94">
        <f>C28</f>
        <v>0</v>
      </c>
      <c r="G30" s="343"/>
      <c r="H30" s="347"/>
      <c r="I30" s="345"/>
      <c r="J30" s="345"/>
      <c r="K30" s="346"/>
      <c r="L30" s="354"/>
      <c r="M30" s="355"/>
      <c r="N30" s="355"/>
      <c r="O30" s="356"/>
      <c r="P30" s="408" t="s">
        <v>50</v>
      </c>
      <c r="Q30" s="409"/>
      <c r="R30" s="410"/>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411">
        <f>IF($BB$3="４週",SUM(S30:AT30),IF($BB$3="暦月",SUM(S30:AW30),""))</f>
        <v>0</v>
      </c>
      <c r="AY30" s="412"/>
      <c r="AZ30" s="413">
        <f>IF($BB$3="４週",AX30/4,IF($BB$3="暦月",認知症対応型通所介護!AX30/(認知症対応型通所介護!$BB$8/7),""))</f>
        <v>0</v>
      </c>
      <c r="BA30" s="414"/>
      <c r="BB30" s="423"/>
      <c r="BC30" s="424"/>
      <c r="BD30" s="424"/>
      <c r="BE30" s="424"/>
      <c r="BF30" s="425"/>
    </row>
    <row r="31" spans="2:58" ht="20.25" customHeight="1" x14ac:dyDescent="0.45">
      <c r="B31" s="331">
        <f>B28+1</f>
        <v>4</v>
      </c>
      <c r="C31" s="438"/>
      <c r="D31" s="439"/>
      <c r="E31" s="440"/>
      <c r="F31" s="279"/>
      <c r="G31" s="341"/>
      <c r="H31" s="344"/>
      <c r="I31" s="345"/>
      <c r="J31" s="345"/>
      <c r="K31" s="346"/>
      <c r="L31" s="348"/>
      <c r="M31" s="349"/>
      <c r="N31" s="349"/>
      <c r="O31" s="350"/>
      <c r="P31" s="357" t="s">
        <v>49</v>
      </c>
      <c r="Q31" s="358"/>
      <c r="R31" s="35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31"/>
      <c r="AY31" s="432"/>
      <c r="AZ31" s="433"/>
      <c r="BA31" s="434"/>
      <c r="BB31" s="435"/>
      <c r="BC31" s="436"/>
      <c r="BD31" s="436"/>
      <c r="BE31" s="436"/>
      <c r="BF31" s="437"/>
    </row>
    <row r="32" spans="2:58" ht="20.25" customHeight="1" x14ac:dyDescent="0.45">
      <c r="B32" s="331"/>
      <c r="C32" s="441"/>
      <c r="D32" s="442"/>
      <c r="E32" s="443"/>
      <c r="F32" s="94"/>
      <c r="G32" s="342"/>
      <c r="H32" s="347"/>
      <c r="I32" s="345"/>
      <c r="J32" s="345"/>
      <c r="K32" s="346"/>
      <c r="L32" s="351"/>
      <c r="M32" s="352"/>
      <c r="N32" s="352"/>
      <c r="O32" s="353"/>
      <c r="P32" s="426" t="s">
        <v>15</v>
      </c>
      <c r="Q32" s="427"/>
      <c r="R32" s="42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429">
        <f>IF($BB$3="４週",SUM(S32:AT32),IF($BB$3="暦月",SUM(S32:AW32),""))</f>
        <v>0</v>
      </c>
      <c r="AY32" s="430"/>
      <c r="AZ32" s="406">
        <f>IF($BB$3="４週",AX32/4,IF($BB$3="暦月",認知症対応型通所介護!AX32/(認知症対応型通所介護!$BB$8/7),""))</f>
        <v>0</v>
      </c>
      <c r="BA32" s="407"/>
      <c r="BB32" s="420"/>
      <c r="BC32" s="421"/>
      <c r="BD32" s="421"/>
      <c r="BE32" s="421"/>
      <c r="BF32" s="422"/>
    </row>
    <row r="33" spans="2:58" ht="20.25" customHeight="1" x14ac:dyDescent="0.45">
      <c r="B33" s="331"/>
      <c r="C33" s="444"/>
      <c r="D33" s="445"/>
      <c r="E33" s="446"/>
      <c r="F33" s="94">
        <f>C31</f>
        <v>0</v>
      </c>
      <c r="G33" s="343"/>
      <c r="H33" s="347"/>
      <c r="I33" s="345"/>
      <c r="J33" s="345"/>
      <c r="K33" s="346"/>
      <c r="L33" s="354"/>
      <c r="M33" s="355"/>
      <c r="N33" s="355"/>
      <c r="O33" s="356"/>
      <c r="P33" s="408" t="s">
        <v>50</v>
      </c>
      <c r="Q33" s="409"/>
      <c r="R33" s="410"/>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411">
        <f>IF($BB$3="４週",SUM(S33:AT33),IF($BB$3="暦月",SUM(S33:AW33),""))</f>
        <v>0</v>
      </c>
      <c r="AY33" s="412"/>
      <c r="AZ33" s="413">
        <f>IF($BB$3="４週",AX33/4,IF($BB$3="暦月",認知症対応型通所介護!AX33/(認知症対応型通所介護!$BB$8/7),""))</f>
        <v>0</v>
      </c>
      <c r="BA33" s="414"/>
      <c r="BB33" s="423"/>
      <c r="BC33" s="424"/>
      <c r="BD33" s="424"/>
      <c r="BE33" s="424"/>
      <c r="BF33" s="425"/>
    </row>
    <row r="34" spans="2:58" ht="20.25" customHeight="1" x14ac:dyDescent="0.45">
      <c r="B34" s="331">
        <f>B31+1</f>
        <v>5</v>
      </c>
      <c r="C34" s="438"/>
      <c r="D34" s="439"/>
      <c r="E34" s="440"/>
      <c r="F34" s="279"/>
      <c r="G34" s="341"/>
      <c r="H34" s="344"/>
      <c r="I34" s="345"/>
      <c r="J34" s="345"/>
      <c r="K34" s="346"/>
      <c r="L34" s="348"/>
      <c r="M34" s="349"/>
      <c r="N34" s="349"/>
      <c r="O34" s="350"/>
      <c r="P34" s="357" t="s">
        <v>49</v>
      </c>
      <c r="Q34" s="358"/>
      <c r="R34" s="35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31"/>
      <c r="AY34" s="432"/>
      <c r="AZ34" s="433"/>
      <c r="BA34" s="434"/>
      <c r="BB34" s="435"/>
      <c r="BC34" s="436"/>
      <c r="BD34" s="436"/>
      <c r="BE34" s="436"/>
      <c r="BF34" s="437"/>
    </row>
    <row r="35" spans="2:58" ht="20.25" customHeight="1" x14ac:dyDescent="0.45">
      <c r="B35" s="331"/>
      <c r="C35" s="441"/>
      <c r="D35" s="442"/>
      <c r="E35" s="443"/>
      <c r="F35" s="94"/>
      <c r="G35" s="342"/>
      <c r="H35" s="347"/>
      <c r="I35" s="345"/>
      <c r="J35" s="345"/>
      <c r="K35" s="346"/>
      <c r="L35" s="351"/>
      <c r="M35" s="352"/>
      <c r="N35" s="352"/>
      <c r="O35" s="353"/>
      <c r="P35" s="426" t="s">
        <v>15</v>
      </c>
      <c r="Q35" s="427"/>
      <c r="R35" s="42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429">
        <f>IF($BB$3="４週",SUM(S35:AT35),IF($BB$3="暦月",SUM(S35:AW35),""))</f>
        <v>0</v>
      </c>
      <c r="AY35" s="430"/>
      <c r="AZ35" s="406">
        <f>IF($BB$3="４週",AX35/4,IF($BB$3="暦月",認知症対応型通所介護!AX35/(認知症対応型通所介護!$BB$8/7),""))</f>
        <v>0</v>
      </c>
      <c r="BA35" s="407"/>
      <c r="BB35" s="420"/>
      <c r="BC35" s="421"/>
      <c r="BD35" s="421"/>
      <c r="BE35" s="421"/>
      <c r="BF35" s="422"/>
    </row>
    <row r="36" spans="2:58" ht="20.25" customHeight="1" x14ac:dyDescent="0.45">
      <c r="B36" s="331"/>
      <c r="C36" s="444"/>
      <c r="D36" s="445"/>
      <c r="E36" s="446"/>
      <c r="F36" s="94">
        <f>C34</f>
        <v>0</v>
      </c>
      <c r="G36" s="343"/>
      <c r="H36" s="347"/>
      <c r="I36" s="345"/>
      <c r="J36" s="345"/>
      <c r="K36" s="346"/>
      <c r="L36" s="354"/>
      <c r="M36" s="355"/>
      <c r="N36" s="355"/>
      <c r="O36" s="356"/>
      <c r="P36" s="408" t="s">
        <v>50</v>
      </c>
      <c r="Q36" s="409"/>
      <c r="R36" s="410"/>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411">
        <f>IF($BB$3="４週",SUM(S36:AT36),IF($BB$3="暦月",SUM(S36:AW36),""))</f>
        <v>0</v>
      </c>
      <c r="AY36" s="412"/>
      <c r="AZ36" s="413">
        <f>IF($BB$3="４週",AX36/4,IF($BB$3="暦月",認知症対応型通所介護!AX36/(認知症対応型通所介護!$BB$8/7),""))</f>
        <v>0</v>
      </c>
      <c r="BA36" s="414"/>
      <c r="BB36" s="423"/>
      <c r="BC36" s="424"/>
      <c r="BD36" s="424"/>
      <c r="BE36" s="424"/>
      <c r="BF36" s="425"/>
    </row>
    <row r="37" spans="2:58" ht="20.25" customHeight="1" x14ac:dyDescent="0.45">
      <c r="B37" s="331">
        <f>B34+1</f>
        <v>6</v>
      </c>
      <c r="C37" s="438"/>
      <c r="D37" s="439"/>
      <c r="E37" s="440"/>
      <c r="F37" s="279"/>
      <c r="G37" s="341"/>
      <c r="H37" s="344"/>
      <c r="I37" s="345"/>
      <c r="J37" s="345"/>
      <c r="K37" s="346"/>
      <c r="L37" s="348"/>
      <c r="M37" s="349"/>
      <c r="N37" s="349"/>
      <c r="O37" s="350"/>
      <c r="P37" s="357" t="s">
        <v>49</v>
      </c>
      <c r="Q37" s="358"/>
      <c r="R37" s="35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31"/>
      <c r="AY37" s="432"/>
      <c r="AZ37" s="433"/>
      <c r="BA37" s="434"/>
      <c r="BB37" s="435"/>
      <c r="BC37" s="436"/>
      <c r="BD37" s="436"/>
      <c r="BE37" s="436"/>
      <c r="BF37" s="437"/>
    </row>
    <row r="38" spans="2:58" ht="20.25" customHeight="1" x14ac:dyDescent="0.45">
      <c r="B38" s="331"/>
      <c r="C38" s="441"/>
      <c r="D38" s="442"/>
      <c r="E38" s="443"/>
      <c r="F38" s="94"/>
      <c r="G38" s="342"/>
      <c r="H38" s="347"/>
      <c r="I38" s="345"/>
      <c r="J38" s="345"/>
      <c r="K38" s="346"/>
      <c r="L38" s="351"/>
      <c r="M38" s="352"/>
      <c r="N38" s="352"/>
      <c r="O38" s="353"/>
      <c r="P38" s="426" t="s">
        <v>15</v>
      </c>
      <c r="Q38" s="427"/>
      <c r="R38" s="42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429">
        <f>IF($BB$3="４週",SUM(S38:AT38),IF($BB$3="暦月",SUM(S38:AW38),""))</f>
        <v>0</v>
      </c>
      <c r="AY38" s="430"/>
      <c r="AZ38" s="406">
        <f>IF($BB$3="４週",AX38/4,IF($BB$3="暦月",認知症対応型通所介護!AX38/(認知症対応型通所介護!$BB$8/7),""))</f>
        <v>0</v>
      </c>
      <c r="BA38" s="407"/>
      <c r="BB38" s="420"/>
      <c r="BC38" s="421"/>
      <c r="BD38" s="421"/>
      <c r="BE38" s="421"/>
      <c r="BF38" s="422"/>
    </row>
    <row r="39" spans="2:58" ht="20.25" customHeight="1" x14ac:dyDescent="0.45">
      <c r="B39" s="331"/>
      <c r="C39" s="444"/>
      <c r="D39" s="445"/>
      <c r="E39" s="446"/>
      <c r="F39" s="94">
        <f>C37</f>
        <v>0</v>
      </c>
      <c r="G39" s="343"/>
      <c r="H39" s="347"/>
      <c r="I39" s="345"/>
      <c r="J39" s="345"/>
      <c r="K39" s="346"/>
      <c r="L39" s="354"/>
      <c r="M39" s="355"/>
      <c r="N39" s="355"/>
      <c r="O39" s="356"/>
      <c r="P39" s="408" t="s">
        <v>50</v>
      </c>
      <c r="Q39" s="409"/>
      <c r="R39" s="410"/>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411">
        <f>IF($BB$3="４週",SUM(S39:AT39),IF($BB$3="暦月",SUM(S39:AW39),""))</f>
        <v>0</v>
      </c>
      <c r="AY39" s="412"/>
      <c r="AZ39" s="413">
        <f>IF($BB$3="４週",AX39/4,IF($BB$3="暦月",認知症対応型通所介護!AX39/(認知症対応型通所介護!$BB$8/7),""))</f>
        <v>0</v>
      </c>
      <c r="BA39" s="414"/>
      <c r="BB39" s="423"/>
      <c r="BC39" s="424"/>
      <c r="BD39" s="424"/>
      <c r="BE39" s="424"/>
      <c r="BF39" s="425"/>
    </row>
    <row r="40" spans="2:58" ht="20.25" customHeight="1" x14ac:dyDescent="0.45">
      <c r="B40" s="331">
        <f>B37+1</f>
        <v>7</v>
      </c>
      <c r="C40" s="438"/>
      <c r="D40" s="439"/>
      <c r="E40" s="440"/>
      <c r="F40" s="279"/>
      <c r="G40" s="341"/>
      <c r="H40" s="344"/>
      <c r="I40" s="345"/>
      <c r="J40" s="345"/>
      <c r="K40" s="346"/>
      <c r="L40" s="348"/>
      <c r="M40" s="349"/>
      <c r="N40" s="349"/>
      <c r="O40" s="350"/>
      <c r="P40" s="357" t="s">
        <v>49</v>
      </c>
      <c r="Q40" s="358"/>
      <c r="R40" s="35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31"/>
      <c r="AY40" s="432"/>
      <c r="AZ40" s="433"/>
      <c r="BA40" s="434"/>
      <c r="BB40" s="435"/>
      <c r="BC40" s="436"/>
      <c r="BD40" s="436"/>
      <c r="BE40" s="436"/>
      <c r="BF40" s="437"/>
    </row>
    <row r="41" spans="2:58" ht="20.25" customHeight="1" x14ac:dyDescent="0.45">
      <c r="B41" s="331"/>
      <c r="C41" s="441"/>
      <c r="D41" s="442"/>
      <c r="E41" s="443"/>
      <c r="F41" s="94"/>
      <c r="G41" s="342"/>
      <c r="H41" s="347"/>
      <c r="I41" s="345"/>
      <c r="J41" s="345"/>
      <c r="K41" s="346"/>
      <c r="L41" s="351"/>
      <c r="M41" s="352"/>
      <c r="N41" s="352"/>
      <c r="O41" s="353"/>
      <c r="P41" s="426" t="s">
        <v>15</v>
      </c>
      <c r="Q41" s="427"/>
      <c r="R41" s="42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429">
        <f>IF($BB$3="４週",SUM(S41:AT41),IF($BB$3="暦月",SUM(S41:AW41),""))</f>
        <v>0</v>
      </c>
      <c r="AY41" s="430"/>
      <c r="AZ41" s="406">
        <f>IF($BB$3="４週",AX41/4,IF($BB$3="暦月",認知症対応型通所介護!AX41/(認知症対応型通所介護!$BB$8/7),""))</f>
        <v>0</v>
      </c>
      <c r="BA41" s="407"/>
      <c r="BB41" s="420"/>
      <c r="BC41" s="421"/>
      <c r="BD41" s="421"/>
      <c r="BE41" s="421"/>
      <c r="BF41" s="422"/>
    </row>
    <row r="42" spans="2:58" ht="20.25" customHeight="1" x14ac:dyDescent="0.45">
      <c r="B42" s="331"/>
      <c r="C42" s="444"/>
      <c r="D42" s="445"/>
      <c r="E42" s="446"/>
      <c r="F42" s="94">
        <f>C40</f>
        <v>0</v>
      </c>
      <c r="G42" s="343"/>
      <c r="H42" s="347"/>
      <c r="I42" s="345"/>
      <c r="J42" s="345"/>
      <c r="K42" s="346"/>
      <c r="L42" s="354"/>
      <c r="M42" s="355"/>
      <c r="N42" s="355"/>
      <c r="O42" s="356"/>
      <c r="P42" s="408" t="s">
        <v>50</v>
      </c>
      <c r="Q42" s="409"/>
      <c r="R42" s="410"/>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411">
        <f>IF($BB$3="４週",SUM(S42:AT42),IF($BB$3="暦月",SUM(S42:AW42),""))</f>
        <v>0</v>
      </c>
      <c r="AY42" s="412"/>
      <c r="AZ42" s="413">
        <f>IF($BB$3="４週",AX42/4,IF($BB$3="暦月",認知症対応型通所介護!AX42/(認知症対応型通所介護!$BB$8/7),""))</f>
        <v>0</v>
      </c>
      <c r="BA42" s="414"/>
      <c r="BB42" s="423"/>
      <c r="BC42" s="424"/>
      <c r="BD42" s="424"/>
      <c r="BE42" s="424"/>
      <c r="BF42" s="425"/>
    </row>
    <row r="43" spans="2:58" ht="20.25" customHeight="1" x14ac:dyDescent="0.45">
      <c r="B43" s="331">
        <f>B40+1</f>
        <v>8</v>
      </c>
      <c r="C43" s="438"/>
      <c r="D43" s="439"/>
      <c r="E43" s="440"/>
      <c r="F43" s="279"/>
      <c r="G43" s="341"/>
      <c r="H43" s="344"/>
      <c r="I43" s="345"/>
      <c r="J43" s="345"/>
      <c r="K43" s="346"/>
      <c r="L43" s="348"/>
      <c r="M43" s="349"/>
      <c r="N43" s="349"/>
      <c r="O43" s="350"/>
      <c r="P43" s="357" t="s">
        <v>49</v>
      </c>
      <c r="Q43" s="358"/>
      <c r="R43" s="35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31"/>
      <c r="AY43" s="432"/>
      <c r="AZ43" s="433"/>
      <c r="BA43" s="434"/>
      <c r="BB43" s="435"/>
      <c r="BC43" s="436"/>
      <c r="BD43" s="436"/>
      <c r="BE43" s="436"/>
      <c r="BF43" s="437"/>
    </row>
    <row r="44" spans="2:58" ht="20.25" customHeight="1" x14ac:dyDescent="0.45">
      <c r="B44" s="331"/>
      <c r="C44" s="441"/>
      <c r="D44" s="442"/>
      <c r="E44" s="443"/>
      <c r="F44" s="94"/>
      <c r="G44" s="342"/>
      <c r="H44" s="347"/>
      <c r="I44" s="345"/>
      <c r="J44" s="345"/>
      <c r="K44" s="346"/>
      <c r="L44" s="351"/>
      <c r="M44" s="352"/>
      <c r="N44" s="352"/>
      <c r="O44" s="353"/>
      <c r="P44" s="426" t="s">
        <v>15</v>
      </c>
      <c r="Q44" s="427"/>
      <c r="R44" s="42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429">
        <f>IF($BB$3="４週",SUM(S44:AT44),IF($BB$3="暦月",SUM(S44:AW44),""))</f>
        <v>0</v>
      </c>
      <c r="AY44" s="430"/>
      <c r="AZ44" s="406">
        <f>IF($BB$3="４週",AX44/4,IF($BB$3="暦月",認知症対応型通所介護!AX44/(認知症対応型通所介護!$BB$8/7),""))</f>
        <v>0</v>
      </c>
      <c r="BA44" s="407"/>
      <c r="BB44" s="420"/>
      <c r="BC44" s="421"/>
      <c r="BD44" s="421"/>
      <c r="BE44" s="421"/>
      <c r="BF44" s="422"/>
    </row>
    <row r="45" spans="2:58" ht="20.25" customHeight="1" x14ac:dyDescent="0.45">
      <c r="B45" s="331"/>
      <c r="C45" s="444"/>
      <c r="D45" s="445"/>
      <c r="E45" s="446"/>
      <c r="F45" s="94">
        <f>C43</f>
        <v>0</v>
      </c>
      <c r="G45" s="343"/>
      <c r="H45" s="347"/>
      <c r="I45" s="345"/>
      <c r="J45" s="345"/>
      <c r="K45" s="346"/>
      <c r="L45" s="354"/>
      <c r="M45" s="355"/>
      <c r="N45" s="355"/>
      <c r="O45" s="356"/>
      <c r="P45" s="408" t="s">
        <v>50</v>
      </c>
      <c r="Q45" s="409"/>
      <c r="R45" s="410"/>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411">
        <f>IF($BB$3="４週",SUM(S45:AT45),IF($BB$3="暦月",SUM(S45:AW45),""))</f>
        <v>0</v>
      </c>
      <c r="AY45" s="412"/>
      <c r="AZ45" s="413">
        <f>IF($BB$3="４週",AX45/4,IF($BB$3="暦月",認知症対応型通所介護!AX45/(認知症対応型通所介護!$BB$8/7),""))</f>
        <v>0</v>
      </c>
      <c r="BA45" s="414"/>
      <c r="BB45" s="423"/>
      <c r="BC45" s="424"/>
      <c r="BD45" s="424"/>
      <c r="BE45" s="424"/>
      <c r="BF45" s="425"/>
    </row>
    <row r="46" spans="2:58" ht="20.25" customHeight="1" x14ac:dyDescent="0.45">
      <c r="B46" s="331">
        <f>B43+1</f>
        <v>9</v>
      </c>
      <c r="C46" s="438"/>
      <c r="D46" s="439"/>
      <c r="E46" s="440"/>
      <c r="F46" s="279"/>
      <c r="G46" s="341"/>
      <c r="H46" s="344"/>
      <c r="I46" s="345"/>
      <c r="J46" s="345"/>
      <c r="K46" s="346"/>
      <c r="L46" s="348"/>
      <c r="M46" s="349"/>
      <c r="N46" s="349"/>
      <c r="O46" s="350"/>
      <c r="P46" s="357" t="s">
        <v>49</v>
      </c>
      <c r="Q46" s="358"/>
      <c r="R46" s="35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31"/>
      <c r="AY46" s="432"/>
      <c r="AZ46" s="433"/>
      <c r="BA46" s="434"/>
      <c r="BB46" s="435"/>
      <c r="BC46" s="436"/>
      <c r="BD46" s="436"/>
      <c r="BE46" s="436"/>
      <c r="BF46" s="437"/>
    </row>
    <row r="47" spans="2:58" ht="20.25" customHeight="1" x14ac:dyDescent="0.45">
      <c r="B47" s="331"/>
      <c r="C47" s="441"/>
      <c r="D47" s="442"/>
      <c r="E47" s="443"/>
      <c r="F47" s="94"/>
      <c r="G47" s="342"/>
      <c r="H47" s="347"/>
      <c r="I47" s="345"/>
      <c r="J47" s="345"/>
      <c r="K47" s="346"/>
      <c r="L47" s="351"/>
      <c r="M47" s="352"/>
      <c r="N47" s="352"/>
      <c r="O47" s="353"/>
      <c r="P47" s="426" t="s">
        <v>15</v>
      </c>
      <c r="Q47" s="427"/>
      <c r="R47" s="42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429">
        <f>IF($BB$3="４週",SUM(S47:AT47),IF($BB$3="暦月",SUM(S47:AW47),""))</f>
        <v>0</v>
      </c>
      <c r="AY47" s="430"/>
      <c r="AZ47" s="406">
        <f>IF($BB$3="４週",AX47/4,IF($BB$3="暦月",認知症対応型通所介護!AX47/(認知症対応型通所介護!$BB$8/7),""))</f>
        <v>0</v>
      </c>
      <c r="BA47" s="407"/>
      <c r="BB47" s="420"/>
      <c r="BC47" s="421"/>
      <c r="BD47" s="421"/>
      <c r="BE47" s="421"/>
      <c r="BF47" s="422"/>
    </row>
    <row r="48" spans="2:58" ht="20.25" customHeight="1" x14ac:dyDescent="0.45">
      <c r="B48" s="331"/>
      <c r="C48" s="444"/>
      <c r="D48" s="445"/>
      <c r="E48" s="446"/>
      <c r="F48" s="94">
        <f>C46</f>
        <v>0</v>
      </c>
      <c r="G48" s="343"/>
      <c r="H48" s="347"/>
      <c r="I48" s="345"/>
      <c r="J48" s="345"/>
      <c r="K48" s="346"/>
      <c r="L48" s="354"/>
      <c r="M48" s="355"/>
      <c r="N48" s="355"/>
      <c r="O48" s="356"/>
      <c r="P48" s="408" t="s">
        <v>50</v>
      </c>
      <c r="Q48" s="409"/>
      <c r="R48" s="410"/>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411">
        <f>IF($BB$3="４週",SUM(S48:AT48),IF($BB$3="暦月",SUM(S48:AW48),""))</f>
        <v>0</v>
      </c>
      <c r="AY48" s="412"/>
      <c r="AZ48" s="413">
        <f>IF($BB$3="４週",AX48/4,IF($BB$3="暦月",認知症対応型通所介護!AX48/(認知症対応型通所介護!$BB$8/7),""))</f>
        <v>0</v>
      </c>
      <c r="BA48" s="414"/>
      <c r="BB48" s="423"/>
      <c r="BC48" s="424"/>
      <c r="BD48" s="424"/>
      <c r="BE48" s="424"/>
      <c r="BF48" s="425"/>
    </row>
    <row r="49" spans="2:58" ht="20.25" customHeight="1" x14ac:dyDescent="0.45">
      <c r="B49" s="331">
        <f>B46+1</f>
        <v>10</v>
      </c>
      <c r="C49" s="438"/>
      <c r="D49" s="439"/>
      <c r="E49" s="440"/>
      <c r="F49" s="279"/>
      <c r="G49" s="341"/>
      <c r="H49" s="344"/>
      <c r="I49" s="345"/>
      <c r="J49" s="345"/>
      <c r="K49" s="346"/>
      <c r="L49" s="348"/>
      <c r="M49" s="349"/>
      <c r="N49" s="349"/>
      <c r="O49" s="350"/>
      <c r="P49" s="357" t="s">
        <v>49</v>
      </c>
      <c r="Q49" s="358"/>
      <c r="R49" s="35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31"/>
      <c r="AY49" s="432"/>
      <c r="AZ49" s="433"/>
      <c r="BA49" s="434"/>
      <c r="BB49" s="435"/>
      <c r="BC49" s="436"/>
      <c r="BD49" s="436"/>
      <c r="BE49" s="436"/>
      <c r="BF49" s="437"/>
    </row>
    <row r="50" spans="2:58" ht="20.25" customHeight="1" x14ac:dyDescent="0.45">
      <c r="B50" s="331"/>
      <c r="C50" s="441"/>
      <c r="D50" s="442"/>
      <c r="E50" s="443"/>
      <c r="F50" s="94"/>
      <c r="G50" s="342"/>
      <c r="H50" s="347"/>
      <c r="I50" s="345"/>
      <c r="J50" s="345"/>
      <c r="K50" s="346"/>
      <c r="L50" s="351"/>
      <c r="M50" s="352"/>
      <c r="N50" s="352"/>
      <c r="O50" s="353"/>
      <c r="P50" s="426" t="s">
        <v>15</v>
      </c>
      <c r="Q50" s="427"/>
      <c r="R50" s="42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429">
        <f>IF($BB$3="４週",SUM(S50:AT50),IF($BB$3="暦月",SUM(S50:AW50),""))</f>
        <v>0</v>
      </c>
      <c r="AY50" s="430"/>
      <c r="AZ50" s="406">
        <f>IF($BB$3="４週",AX50/4,IF($BB$3="暦月",認知症対応型通所介護!AX50/(認知症対応型通所介護!$BB$8/7),""))</f>
        <v>0</v>
      </c>
      <c r="BA50" s="407"/>
      <c r="BB50" s="420"/>
      <c r="BC50" s="421"/>
      <c r="BD50" s="421"/>
      <c r="BE50" s="421"/>
      <c r="BF50" s="422"/>
    </row>
    <row r="51" spans="2:58" ht="20.25" customHeight="1" x14ac:dyDescent="0.45">
      <c r="B51" s="331"/>
      <c r="C51" s="444"/>
      <c r="D51" s="445"/>
      <c r="E51" s="446"/>
      <c r="F51" s="94">
        <f>C49</f>
        <v>0</v>
      </c>
      <c r="G51" s="343"/>
      <c r="H51" s="347"/>
      <c r="I51" s="345"/>
      <c r="J51" s="345"/>
      <c r="K51" s="346"/>
      <c r="L51" s="354"/>
      <c r="M51" s="355"/>
      <c r="N51" s="355"/>
      <c r="O51" s="356"/>
      <c r="P51" s="408" t="s">
        <v>50</v>
      </c>
      <c r="Q51" s="409"/>
      <c r="R51" s="410"/>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411">
        <f>IF($BB$3="４週",SUM(S51:AT51),IF($BB$3="暦月",SUM(S51:AW51),""))</f>
        <v>0</v>
      </c>
      <c r="AY51" s="412"/>
      <c r="AZ51" s="413">
        <f>IF($BB$3="４週",AX51/4,IF($BB$3="暦月",認知症対応型通所介護!AX51/(認知症対応型通所介護!$BB$8/7),""))</f>
        <v>0</v>
      </c>
      <c r="BA51" s="414"/>
      <c r="BB51" s="423"/>
      <c r="BC51" s="424"/>
      <c r="BD51" s="424"/>
      <c r="BE51" s="424"/>
      <c r="BF51" s="425"/>
    </row>
    <row r="52" spans="2:58" ht="20.25" customHeight="1" x14ac:dyDescent="0.45">
      <c r="B52" s="331">
        <f>B49+1</f>
        <v>11</v>
      </c>
      <c r="C52" s="438"/>
      <c r="D52" s="439"/>
      <c r="E52" s="440"/>
      <c r="F52" s="279"/>
      <c r="G52" s="341"/>
      <c r="H52" s="344"/>
      <c r="I52" s="345"/>
      <c r="J52" s="345"/>
      <c r="K52" s="346"/>
      <c r="L52" s="348"/>
      <c r="M52" s="349"/>
      <c r="N52" s="349"/>
      <c r="O52" s="350"/>
      <c r="P52" s="357" t="s">
        <v>49</v>
      </c>
      <c r="Q52" s="358"/>
      <c r="R52" s="35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31"/>
      <c r="AY52" s="432"/>
      <c r="AZ52" s="433"/>
      <c r="BA52" s="434"/>
      <c r="BB52" s="435"/>
      <c r="BC52" s="436"/>
      <c r="BD52" s="436"/>
      <c r="BE52" s="436"/>
      <c r="BF52" s="437"/>
    </row>
    <row r="53" spans="2:58" ht="20.25" customHeight="1" x14ac:dyDescent="0.45">
      <c r="B53" s="331"/>
      <c r="C53" s="441"/>
      <c r="D53" s="442"/>
      <c r="E53" s="443"/>
      <c r="F53" s="94"/>
      <c r="G53" s="342"/>
      <c r="H53" s="347"/>
      <c r="I53" s="345"/>
      <c r="J53" s="345"/>
      <c r="K53" s="346"/>
      <c r="L53" s="351"/>
      <c r="M53" s="352"/>
      <c r="N53" s="352"/>
      <c r="O53" s="353"/>
      <c r="P53" s="426" t="s">
        <v>15</v>
      </c>
      <c r="Q53" s="427"/>
      <c r="R53" s="42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429">
        <f>IF($BB$3="４週",SUM(S53:AT53),IF($BB$3="暦月",SUM(S53:AW53),""))</f>
        <v>0</v>
      </c>
      <c r="AY53" s="430"/>
      <c r="AZ53" s="406">
        <f>IF($BB$3="４週",AX53/4,IF($BB$3="暦月",認知症対応型通所介護!AX53/(認知症対応型通所介護!$BB$8/7),""))</f>
        <v>0</v>
      </c>
      <c r="BA53" s="407"/>
      <c r="BB53" s="420"/>
      <c r="BC53" s="421"/>
      <c r="BD53" s="421"/>
      <c r="BE53" s="421"/>
      <c r="BF53" s="422"/>
    </row>
    <row r="54" spans="2:58" ht="20.25" customHeight="1" x14ac:dyDescent="0.45">
      <c r="B54" s="331"/>
      <c r="C54" s="444"/>
      <c r="D54" s="445"/>
      <c r="E54" s="446"/>
      <c r="F54" s="94">
        <f>C52</f>
        <v>0</v>
      </c>
      <c r="G54" s="343"/>
      <c r="H54" s="347"/>
      <c r="I54" s="345"/>
      <c r="J54" s="345"/>
      <c r="K54" s="346"/>
      <c r="L54" s="354"/>
      <c r="M54" s="355"/>
      <c r="N54" s="355"/>
      <c r="O54" s="356"/>
      <c r="P54" s="408" t="s">
        <v>50</v>
      </c>
      <c r="Q54" s="409"/>
      <c r="R54" s="410"/>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411">
        <f>IF($BB$3="４週",SUM(S54:AT54),IF($BB$3="暦月",SUM(S54:AW54),""))</f>
        <v>0</v>
      </c>
      <c r="AY54" s="412"/>
      <c r="AZ54" s="413">
        <f>IF($BB$3="４週",AX54/4,IF($BB$3="暦月",認知症対応型通所介護!AX54/(認知症対応型通所介護!$BB$8/7),""))</f>
        <v>0</v>
      </c>
      <c r="BA54" s="414"/>
      <c r="BB54" s="423"/>
      <c r="BC54" s="424"/>
      <c r="BD54" s="424"/>
      <c r="BE54" s="424"/>
      <c r="BF54" s="425"/>
    </row>
    <row r="55" spans="2:58" ht="20.25" customHeight="1" x14ac:dyDescent="0.45">
      <c r="B55" s="331">
        <f>B52+1</f>
        <v>12</v>
      </c>
      <c r="C55" s="438"/>
      <c r="D55" s="439"/>
      <c r="E55" s="440"/>
      <c r="F55" s="279"/>
      <c r="G55" s="341"/>
      <c r="H55" s="344"/>
      <c r="I55" s="345"/>
      <c r="J55" s="345"/>
      <c r="K55" s="346"/>
      <c r="L55" s="348"/>
      <c r="M55" s="349"/>
      <c r="N55" s="349"/>
      <c r="O55" s="350"/>
      <c r="P55" s="357" t="s">
        <v>49</v>
      </c>
      <c r="Q55" s="358"/>
      <c r="R55" s="35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31"/>
      <c r="AY55" s="432"/>
      <c r="AZ55" s="433"/>
      <c r="BA55" s="434"/>
      <c r="BB55" s="461"/>
      <c r="BC55" s="349"/>
      <c r="BD55" s="349"/>
      <c r="BE55" s="349"/>
      <c r="BF55" s="350"/>
    </row>
    <row r="56" spans="2:58" ht="20.25" customHeight="1" x14ac:dyDescent="0.45">
      <c r="B56" s="331"/>
      <c r="C56" s="441"/>
      <c r="D56" s="442"/>
      <c r="E56" s="443"/>
      <c r="F56" s="94"/>
      <c r="G56" s="342"/>
      <c r="H56" s="347"/>
      <c r="I56" s="345"/>
      <c r="J56" s="345"/>
      <c r="K56" s="346"/>
      <c r="L56" s="351"/>
      <c r="M56" s="352"/>
      <c r="N56" s="352"/>
      <c r="O56" s="353"/>
      <c r="P56" s="426" t="s">
        <v>15</v>
      </c>
      <c r="Q56" s="427"/>
      <c r="R56" s="42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429">
        <f>IF($BB$3="４週",SUM(S56:AT56),IF($BB$3="暦月",SUM(S56:AW56),""))</f>
        <v>0</v>
      </c>
      <c r="AY56" s="430"/>
      <c r="AZ56" s="406">
        <f>IF($BB$3="４週",AX56/4,IF($BB$3="暦月",認知症対応型通所介護!AX56/(認知症対応型通所介護!$BB$8/7),""))</f>
        <v>0</v>
      </c>
      <c r="BA56" s="407"/>
      <c r="BB56" s="462"/>
      <c r="BC56" s="352"/>
      <c r="BD56" s="352"/>
      <c r="BE56" s="352"/>
      <c r="BF56" s="353"/>
    </row>
    <row r="57" spans="2:58" ht="20.25" customHeight="1" x14ac:dyDescent="0.45">
      <c r="B57" s="331"/>
      <c r="C57" s="444"/>
      <c r="D57" s="445"/>
      <c r="E57" s="446"/>
      <c r="F57" s="94">
        <f>C55</f>
        <v>0</v>
      </c>
      <c r="G57" s="343"/>
      <c r="H57" s="347"/>
      <c r="I57" s="345"/>
      <c r="J57" s="345"/>
      <c r="K57" s="346"/>
      <c r="L57" s="354"/>
      <c r="M57" s="355"/>
      <c r="N57" s="355"/>
      <c r="O57" s="356"/>
      <c r="P57" s="408" t="s">
        <v>50</v>
      </c>
      <c r="Q57" s="409"/>
      <c r="R57" s="410"/>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411">
        <f>IF($BB$3="４週",SUM(S57:AT57),IF($BB$3="暦月",SUM(S57:AW57),""))</f>
        <v>0</v>
      </c>
      <c r="AY57" s="412"/>
      <c r="AZ57" s="413">
        <f>IF($BB$3="４週",AX57/4,IF($BB$3="暦月",認知症対応型通所介護!AX57/(認知症対応型通所介護!$BB$8/7),""))</f>
        <v>0</v>
      </c>
      <c r="BA57" s="414"/>
      <c r="BB57" s="463"/>
      <c r="BC57" s="355"/>
      <c r="BD57" s="355"/>
      <c r="BE57" s="355"/>
      <c r="BF57" s="356"/>
    </row>
    <row r="58" spans="2:58" ht="20.25" customHeight="1" x14ac:dyDescent="0.45">
      <c r="B58" s="331">
        <f>B55+1</f>
        <v>13</v>
      </c>
      <c r="C58" s="438"/>
      <c r="D58" s="439"/>
      <c r="E58" s="440"/>
      <c r="F58" s="279"/>
      <c r="G58" s="341"/>
      <c r="H58" s="344"/>
      <c r="I58" s="345"/>
      <c r="J58" s="345"/>
      <c r="K58" s="346"/>
      <c r="L58" s="348"/>
      <c r="M58" s="349"/>
      <c r="N58" s="349"/>
      <c r="O58" s="350"/>
      <c r="P58" s="357" t="s">
        <v>49</v>
      </c>
      <c r="Q58" s="358"/>
      <c r="R58" s="35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31"/>
      <c r="AY58" s="432"/>
      <c r="AZ58" s="433"/>
      <c r="BA58" s="434"/>
      <c r="BB58" s="461"/>
      <c r="BC58" s="349"/>
      <c r="BD58" s="349"/>
      <c r="BE58" s="349"/>
      <c r="BF58" s="350"/>
    </row>
    <row r="59" spans="2:58" ht="20.25" customHeight="1" x14ac:dyDescent="0.45">
      <c r="B59" s="331"/>
      <c r="C59" s="441"/>
      <c r="D59" s="442"/>
      <c r="E59" s="443"/>
      <c r="F59" s="94"/>
      <c r="G59" s="342"/>
      <c r="H59" s="347"/>
      <c r="I59" s="345"/>
      <c r="J59" s="345"/>
      <c r="K59" s="346"/>
      <c r="L59" s="351"/>
      <c r="M59" s="352"/>
      <c r="N59" s="352"/>
      <c r="O59" s="353"/>
      <c r="P59" s="426" t="s">
        <v>15</v>
      </c>
      <c r="Q59" s="427"/>
      <c r="R59" s="42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429">
        <f>IF($BB$3="４週",SUM(S59:AT59),IF($BB$3="暦月",SUM(S59:AW59),""))</f>
        <v>0</v>
      </c>
      <c r="AY59" s="430"/>
      <c r="AZ59" s="406">
        <f>IF($BB$3="４週",AX59/4,IF($BB$3="暦月",認知症対応型通所介護!AX59/(認知症対応型通所介護!$BB$8/7),""))</f>
        <v>0</v>
      </c>
      <c r="BA59" s="407"/>
      <c r="BB59" s="462"/>
      <c r="BC59" s="352"/>
      <c r="BD59" s="352"/>
      <c r="BE59" s="352"/>
      <c r="BF59" s="353"/>
    </row>
    <row r="60" spans="2:58" ht="20.25" customHeight="1" thickBot="1" x14ac:dyDescent="0.5">
      <c r="B60" s="453"/>
      <c r="C60" s="444"/>
      <c r="D60" s="445"/>
      <c r="E60" s="446"/>
      <c r="F60" s="97">
        <f>C58</f>
        <v>0</v>
      </c>
      <c r="G60" s="454"/>
      <c r="H60" s="455"/>
      <c r="I60" s="456"/>
      <c r="J60" s="456"/>
      <c r="K60" s="457"/>
      <c r="L60" s="458"/>
      <c r="M60" s="459"/>
      <c r="N60" s="459"/>
      <c r="O60" s="460"/>
      <c r="P60" s="495" t="s">
        <v>50</v>
      </c>
      <c r="Q60" s="496"/>
      <c r="R60" s="497"/>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411">
        <f>IF($BB$3="４週",SUM(S60:AT60),IF($BB$3="暦月",SUM(S60:AW60),""))</f>
        <v>0</v>
      </c>
      <c r="AY60" s="412"/>
      <c r="AZ60" s="413">
        <f>IF($BB$3="４週",AX60/4,IF($BB$3="暦月",認知症対応型通所介護!AX60/(認知症対応型通所介護!$BB$8/7),""))</f>
        <v>0</v>
      </c>
      <c r="BA60" s="414"/>
      <c r="BB60" s="494"/>
      <c r="BC60" s="459"/>
      <c r="BD60" s="459"/>
      <c r="BE60" s="459"/>
      <c r="BF60" s="460"/>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64" t="s">
        <v>192</v>
      </c>
      <c r="H62" s="464"/>
      <c r="I62" s="464"/>
      <c r="J62" s="464"/>
      <c r="K62" s="464"/>
      <c r="L62" s="464"/>
      <c r="M62" s="464"/>
      <c r="N62" s="464"/>
      <c r="O62" s="464"/>
      <c r="P62" s="464"/>
      <c r="Q62" s="464"/>
      <c r="R62" s="465"/>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466" t="str">
        <f>IF(SUMIF($F$22:$F$60, "生活相談員", AX22:AY60)=0,"",SUMIF($F$22:$F$60,"生活相談員",AX22:AY60))</f>
        <v/>
      </c>
      <c r="AY62" s="467"/>
      <c r="AZ62" s="468" t="str">
        <f>IF(AX62="","",IF($BB$3="４週",AX62/4,IF($BB$3="暦月",AX62/(認知症対応型通所介護!$BB$8/7),"")))</f>
        <v/>
      </c>
      <c r="BA62" s="469"/>
      <c r="BB62" s="470"/>
      <c r="BC62" s="471"/>
      <c r="BD62" s="471"/>
      <c r="BE62" s="471"/>
      <c r="BF62" s="472"/>
    </row>
    <row r="63" spans="2:58" ht="20.25" customHeight="1" x14ac:dyDescent="0.45">
      <c r="B63" s="55"/>
      <c r="C63" s="27"/>
      <c r="D63" s="27"/>
      <c r="E63" s="27"/>
      <c r="F63" s="27"/>
      <c r="G63" s="479" t="s">
        <v>193</v>
      </c>
      <c r="H63" s="479"/>
      <c r="I63" s="479"/>
      <c r="J63" s="479"/>
      <c r="K63" s="479"/>
      <c r="L63" s="479"/>
      <c r="M63" s="479"/>
      <c r="N63" s="479"/>
      <c r="O63" s="479"/>
      <c r="P63" s="479"/>
      <c r="Q63" s="479"/>
      <c r="R63" s="480"/>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481" t="str">
        <f>IF(SUMIF($F$22:$F$60, "介護職員", AX22:AX60)=0,"",SUMIF($F$22:$F$60, "介護職員", AX22:AX60))</f>
        <v/>
      </c>
      <c r="AY63" s="482"/>
      <c r="AZ63" s="483" t="str">
        <f>IF(AX63="","",IF($BB$3="４週",AX63/4,IF($BB$3="暦月",AX63/(認知症対応型通所介護!$BB$8/7),"")))</f>
        <v/>
      </c>
      <c r="BA63" s="484"/>
      <c r="BB63" s="473"/>
      <c r="BC63" s="474"/>
      <c r="BD63" s="474"/>
      <c r="BE63" s="474"/>
      <c r="BF63" s="475"/>
    </row>
    <row r="64" spans="2:58" ht="20.25" customHeight="1" x14ac:dyDescent="0.45">
      <c r="B64" s="55"/>
      <c r="C64" s="27"/>
      <c r="D64" s="27"/>
      <c r="E64" s="27"/>
      <c r="F64" s="27"/>
      <c r="G64" s="479" t="s">
        <v>194</v>
      </c>
      <c r="H64" s="479"/>
      <c r="I64" s="479"/>
      <c r="J64" s="479"/>
      <c r="K64" s="479"/>
      <c r="L64" s="479"/>
      <c r="M64" s="479"/>
      <c r="N64" s="479"/>
      <c r="O64" s="479"/>
      <c r="P64" s="479"/>
      <c r="Q64" s="479"/>
      <c r="R64" s="480"/>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485"/>
      <c r="AY64" s="486"/>
      <c r="AZ64" s="486"/>
      <c r="BA64" s="487"/>
      <c r="BB64" s="473"/>
      <c r="BC64" s="474"/>
      <c r="BD64" s="474"/>
      <c r="BE64" s="474"/>
      <c r="BF64" s="475"/>
    </row>
    <row r="65" spans="1:73" ht="20.25" customHeight="1" x14ac:dyDescent="0.45">
      <c r="B65" s="55"/>
      <c r="C65" s="27"/>
      <c r="D65" s="27"/>
      <c r="E65" s="27"/>
      <c r="F65" s="27"/>
      <c r="G65" s="479" t="s">
        <v>196</v>
      </c>
      <c r="H65" s="479"/>
      <c r="I65" s="479"/>
      <c r="J65" s="479"/>
      <c r="K65" s="479"/>
      <c r="L65" s="479"/>
      <c r="M65" s="479"/>
      <c r="N65" s="479"/>
      <c r="O65" s="479"/>
      <c r="P65" s="479"/>
      <c r="Q65" s="479"/>
      <c r="R65" s="480"/>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488"/>
      <c r="AY65" s="489"/>
      <c r="AZ65" s="489"/>
      <c r="BA65" s="490"/>
      <c r="BB65" s="473"/>
      <c r="BC65" s="474"/>
      <c r="BD65" s="474"/>
      <c r="BE65" s="474"/>
      <c r="BF65" s="475"/>
    </row>
    <row r="66" spans="1:73" ht="20.25" customHeight="1" thickBot="1" x14ac:dyDescent="0.5">
      <c r="B66" s="56"/>
      <c r="C66" s="116"/>
      <c r="D66" s="116"/>
      <c r="E66" s="116"/>
      <c r="F66" s="116"/>
      <c r="G66" s="498" t="s">
        <v>197</v>
      </c>
      <c r="H66" s="498"/>
      <c r="I66" s="498"/>
      <c r="J66" s="498"/>
      <c r="K66" s="498"/>
      <c r="L66" s="498"/>
      <c r="M66" s="498"/>
      <c r="N66" s="498"/>
      <c r="O66" s="498"/>
      <c r="P66" s="498"/>
      <c r="Q66" s="498"/>
      <c r="R66" s="499"/>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488"/>
      <c r="AY66" s="489"/>
      <c r="AZ66" s="489"/>
      <c r="BA66" s="490"/>
      <c r="BB66" s="473"/>
      <c r="BC66" s="474"/>
      <c r="BD66" s="474"/>
      <c r="BE66" s="474"/>
      <c r="BF66" s="475"/>
    </row>
    <row r="67" spans="1:73" ht="18.75" customHeight="1" x14ac:dyDescent="0.45">
      <c r="B67" s="295" t="s">
        <v>198</v>
      </c>
      <c r="C67" s="296"/>
      <c r="D67" s="296"/>
      <c r="E67" s="296"/>
      <c r="F67" s="296"/>
      <c r="G67" s="296"/>
      <c r="H67" s="296"/>
      <c r="I67" s="296"/>
      <c r="J67" s="296"/>
      <c r="K67" s="297"/>
      <c r="L67" s="447" t="s">
        <v>60</v>
      </c>
      <c r="M67" s="447"/>
      <c r="N67" s="447"/>
      <c r="O67" s="447"/>
      <c r="P67" s="447"/>
      <c r="Q67" s="447"/>
      <c r="R67" s="448"/>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488"/>
      <c r="AY67" s="489"/>
      <c r="AZ67" s="489"/>
      <c r="BA67" s="490"/>
      <c r="BB67" s="473"/>
      <c r="BC67" s="474"/>
      <c r="BD67" s="474"/>
      <c r="BE67" s="474"/>
      <c r="BF67" s="475"/>
    </row>
    <row r="68" spans="1:73" ht="18.75" customHeight="1" x14ac:dyDescent="0.45">
      <c r="B68" s="295"/>
      <c r="C68" s="296"/>
      <c r="D68" s="296"/>
      <c r="E68" s="296"/>
      <c r="F68" s="296"/>
      <c r="G68" s="296"/>
      <c r="H68" s="296"/>
      <c r="I68" s="296"/>
      <c r="J68" s="296"/>
      <c r="K68" s="297"/>
      <c r="L68" s="449" t="s">
        <v>5</v>
      </c>
      <c r="M68" s="449"/>
      <c r="N68" s="449"/>
      <c r="O68" s="449"/>
      <c r="P68" s="449"/>
      <c r="Q68" s="449"/>
      <c r="R68" s="450"/>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488"/>
      <c r="AY68" s="489"/>
      <c r="AZ68" s="489"/>
      <c r="BA68" s="490"/>
      <c r="BB68" s="473"/>
      <c r="BC68" s="474"/>
      <c r="BD68" s="474"/>
      <c r="BE68" s="474"/>
      <c r="BF68" s="475"/>
    </row>
    <row r="69" spans="1:73" ht="18.75" customHeight="1" x14ac:dyDescent="0.45">
      <c r="B69" s="295"/>
      <c r="C69" s="296"/>
      <c r="D69" s="296"/>
      <c r="E69" s="296"/>
      <c r="F69" s="296"/>
      <c r="G69" s="296"/>
      <c r="H69" s="296"/>
      <c r="I69" s="296"/>
      <c r="J69" s="296"/>
      <c r="K69" s="297"/>
      <c r="L69" s="449" t="s">
        <v>61</v>
      </c>
      <c r="M69" s="449"/>
      <c r="N69" s="449"/>
      <c r="O69" s="449"/>
      <c r="P69" s="449"/>
      <c r="Q69" s="449"/>
      <c r="R69" s="450"/>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488"/>
      <c r="AY69" s="489"/>
      <c r="AZ69" s="489"/>
      <c r="BA69" s="490"/>
      <c r="BB69" s="473"/>
      <c r="BC69" s="474"/>
      <c r="BD69" s="474"/>
      <c r="BE69" s="474"/>
      <c r="BF69" s="475"/>
    </row>
    <row r="70" spans="1:73" ht="18.75" customHeight="1" x14ac:dyDescent="0.45">
      <c r="B70" s="295"/>
      <c r="C70" s="296"/>
      <c r="D70" s="296"/>
      <c r="E70" s="296"/>
      <c r="F70" s="296"/>
      <c r="G70" s="296"/>
      <c r="H70" s="296"/>
      <c r="I70" s="296"/>
      <c r="J70" s="296"/>
      <c r="K70" s="297"/>
      <c r="L70" s="449" t="s">
        <v>62</v>
      </c>
      <c r="M70" s="449"/>
      <c r="N70" s="449"/>
      <c r="O70" s="449"/>
      <c r="P70" s="449"/>
      <c r="Q70" s="449"/>
      <c r="R70" s="450"/>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488"/>
      <c r="AY70" s="489"/>
      <c r="AZ70" s="489"/>
      <c r="BA70" s="490"/>
      <c r="BB70" s="473"/>
      <c r="BC70" s="474"/>
      <c r="BD70" s="474"/>
      <c r="BE70" s="474"/>
      <c r="BF70" s="475"/>
    </row>
    <row r="71" spans="1:73" ht="18.75" customHeight="1" thickBot="1" x14ac:dyDescent="0.5">
      <c r="B71" s="298"/>
      <c r="C71" s="299"/>
      <c r="D71" s="299"/>
      <c r="E71" s="299"/>
      <c r="F71" s="299"/>
      <c r="G71" s="299"/>
      <c r="H71" s="299"/>
      <c r="I71" s="299"/>
      <c r="J71" s="299"/>
      <c r="K71" s="300"/>
      <c r="L71" s="451"/>
      <c r="M71" s="451"/>
      <c r="N71" s="451"/>
      <c r="O71" s="451"/>
      <c r="P71" s="451"/>
      <c r="Q71" s="451"/>
      <c r="R71" s="452"/>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491"/>
      <c r="AY71" s="492"/>
      <c r="AZ71" s="492"/>
      <c r="BA71" s="493"/>
      <c r="BB71" s="476"/>
      <c r="BC71" s="477"/>
      <c r="BD71" s="477"/>
      <c r="BE71" s="477"/>
      <c r="BF71" s="478"/>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sheet="1"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2"/>
  <conditionalFormatting sqref="S24 S62:BA71">
    <cfRule type="expression" dxfId="547" priority="274">
      <formula>INDIRECT(ADDRESS(ROW(),COLUMN()))=TRUNC(INDIRECT(ADDRESS(ROW(),COLUMN())))</formula>
    </cfRule>
  </conditionalFormatting>
  <conditionalFormatting sqref="S23">
    <cfRule type="expression" dxfId="546" priority="273">
      <formula>INDIRECT(ADDRESS(ROW(),COLUMN()))=TRUNC(INDIRECT(ADDRESS(ROW(),COLUMN())))</formula>
    </cfRule>
  </conditionalFormatting>
  <conditionalFormatting sqref="T24:Y24">
    <cfRule type="expression" dxfId="545" priority="272">
      <formula>INDIRECT(ADDRESS(ROW(),COLUMN()))=TRUNC(INDIRECT(ADDRESS(ROW(),COLUMN())))</formula>
    </cfRule>
  </conditionalFormatting>
  <conditionalFormatting sqref="T23:Y23">
    <cfRule type="expression" dxfId="544" priority="271">
      <formula>INDIRECT(ADDRESS(ROW(),COLUMN()))=TRUNC(INDIRECT(ADDRESS(ROW(),COLUMN())))</formula>
    </cfRule>
  </conditionalFormatting>
  <conditionalFormatting sqref="AX23:BA24">
    <cfRule type="expression" dxfId="543" priority="270">
      <formula>INDIRECT(ADDRESS(ROW(),COLUMN()))=TRUNC(INDIRECT(ADDRESS(ROW(),COLUMN())))</formula>
    </cfRule>
  </conditionalFormatting>
  <conditionalFormatting sqref="BC14:BD14">
    <cfRule type="expression" dxfId="542" priority="269">
      <formula>INDIRECT(ADDRESS(ROW(),COLUMN()))=TRUNC(INDIRECT(ADDRESS(ROW(),COLUMN())))</formula>
    </cfRule>
  </conditionalFormatting>
  <conditionalFormatting sqref="Z24">
    <cfRule type="expression" dxfId="541" priority="268">
      <formula>INDIRECT(ADDRESS(ROW(),COLUMN()))=TRUNC(INDIRECT(ADDRESS(ROW(),COLUMN())))</formula>
    </cfRule>
  </conditionalFormatting>
  <conditionalFormatting sqref="Z23">
    <cfRule type="expression" dxfId="540" priority="267">
      <formula>INDIRECT(ADDRESS(ROW(),COLUMN()))=TRUNC(INDIRECT(ADDRESS(ROW(),COLUMN())))</formula>
    </cfRule>
  </conditionalFormatting>
  <conditionalFormatting sqref="AA24:AF24">
    <cfRule type="expression" dxfId="539" priority="266">
      <formula>INDIRECT(ADDRESS(ROW(),COLUMN()))=TRUNC(INDIRECT(ADDRESS(ROW(),COLUMN())))</formula>
    </cfRule>
  </conditionalFormatting>
  <conditionalFormatting sqref="AA23:AF23">
    <cfRule type="expression" dxfId="538" priority="265">
      <formula>INDIRECT(ADDRESS(ROW(),COLUMN()))=TRUNC(INDIRECT(ADDRESS(ROW(),COLUMN())))</formula>
    </cfRule>
  </conditionalFormatting>
  <conditionalFormatting sqref="AG24">
    <cfRule type="expression" dxfId="537" priority="264">
      <formula>INDIRECT(ADDRESS(ROW(),COLUMN()))=TRUNC(INDIRECT(ADDRESS(ROW(),COLUMN())))</formula>
    </cfRule>
  </conditionalFormatting>
  <conditionalFormatting sqref="AG23">
    <cfRule type="expression" dxfId="536" priority="263">
      <formula>INDIRECT(ADDRESS(ROW(),COLUMN()))=TRUNC(INDIRECT(ADDRESS(ROW(),COLUMN())))</formula>
    </cfRule>
  </conditionalFormatting>
  <conditionalFormatting sqref="AH24:AM24">
    <cfRule type="expression" dxfId="535" priority="262">
      <formula>INDIRECT(ADDRESS(ROW(),COLUMN()))=TRUNC(INDIRECT(ADDRESS(ROW(),COLUMN())))</formula>
    </cfRule>
  </conditionalFormatting>
  <conditionalFormatting sqref="AH23:AM23">
    <cfRule type="expression" dxfId="534" priority="261">
      <formula>INDIRECT(ADDRESS(ROW(),COLUMN()))=TRUNC(INDIRECT(ADDRESS(ROW(),COLUMN())))</formula>
    </cfRule>
  </conditionalFormatting>
  <conditionalFormatting sqref="AN24">
    <cfRule type="expression" dxfId="533" priority="260">
      <formula>INDIRECT(ADDRESS(ROW(),COLUMN()))=TRUNC(INDIRECT(ADDRESS(ROW(),COLUMN())))</formula>
    </cfRule>
  </conditionalFormatting>
  <conditionalFormatting sqref="AN23">
    <cfRule type="expression" dxfId="532" priority="259">
      <formula>INDIRECT(ADDRESS(ROW(),COLUMN()))=TRUNC(INDIRECT(ADDRESS(ROW(),COLUMN())))</formula>
    </cfRule>
  </conditionalFormatting>
  <conditionalFormatting sqref="AO24:AT24">
    <cfRule type="expression" dxfId="531" priority="258">
      <formula>INDIRECT(ADDRESS(ROW(),COLUMN()))=TRUNC(INDIRECT(ADDRESS(ROW(),COLUMN())))</formula>
    </cfRule>
  </conditionalFormatting>
  <conditionalFormatting sqref="AO23:AT23">
    <cfRule type="expression" dxfId="530" priority="257">
      <formula>INDIRECT(ADDRESS(ROW(),COLUMN()))=TRUNC(INDIRECT(ADDRESS(ROW(),COLUMN())))</formula>
    </cfRule>
  </conditionalFormatting>
  <conditionalFormatting sqref="AU24">
    <cfRule type="expression" dxfId="529" priority="256">
      <formula>INDIRECT(ADDRESS(ROW(),COLUMN()))=TRUNC(INDIRECT(ADDRESS(ROW(),COLUMN())))</formula>
    </cfRule>
  </conditionalFormatting>
  <conditionalFormatting sqref="AU23">
    <cfRule type="expression" dxfId="528" priority="255">
      <formula>INDIRECT(ADDRESS(ROW(),COLUMN()))=TRUNC(INDIRECT(ADDRESS(ROW(),COLUMN())))</formula>
    </cfRule>
  </conditionalFormatting>
  <conditionalFormatting sqref="AV24:AW24">
    <cfRule type="expression" dxfId="527" priority="254">
      <formula>INDIRECT(ADDRESS(ROW(),COLUMN()))=TRUNC(INDIRECT(ADDRESS(ROW(),COLUMN())))</formula>
    </cfRule>
  </conditionalFormatting>
  <conditionalFormatting sqref="AV23:AW23">
    <cfRule type="expression" dxfId="526" priority="25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E69676DC-1AE2-4AA1-B1F4-A8E27F22727D}">
      <formula1>32</formula1>
      <formula2>40</formula2>
    </dataValidation>
    <dataValidation type="list" allowBlank="1" showInputMessage="1" sqref="G22:G60" xr:uid="{F8400A6A-012F-49EC-8C53-C51D59481780}">
      <formula1>"A, B, C, D"</formula1>
    </dataValidation>
    <dataValidation type="list" allowBlank="1" showInputMessage="1" sqref="S22:AW22 S25:AW25 S28:AW28 S31:AW31 S34:AW34 S37:AW37 S40:AW40 S43:AW43 S46:AW46 S49:AW49 S52:AW52 S55:AW55 S58:AW58" xr:uid="{E0E97927-4351-4722-96EE-88FC9333B0A3}">
      <formula1>シフト記号表</formula1>
    </dataValidation>
    <dataValidation type="list" allowBlank="1" showInputMessage="1" showErrorMessage="1" sqref="BB4:BE4" xr:uid="{3ABC90C9-AED0-4672-BDF5-B64A7636508F}">
      <formula1>"予定,実績,予定・実績"</formula1>
    </dataValidation>
    <dataValidation type="list" allowBlank="1" showInputMessage="1" sqref="C22:E60" xr:uid="{A1C1DA20-DCEA-40B4-A31E-25087589712A}">
      <formula1>職種</formula1>
    </dataValidation>
    <dataValidation type="list" allowBlank="1" showInputMessage="1" showErrorMessage="1" sqref="AC3" xr:uid="{41E4AC1D-4261-4040-B064-10AE7CC66CCA}">
      <formula1>#REF!</formula1>
    </dataValidation>
    <dataValidation type="list" allowBlank="1" showInputMessage="1" showErrorMessage="1" sqref="BB3:BE3" xr:uid="{99FB6740-63D6-4649-821C-B652D7A27738}">
      <formula1>"４週,暦月"</formula1>
    </dataValidation>
    <dataValidation type="list" errorStyle="warning" allowBlank="1" showInputMessage="1" error="リストにない場合のみ、入力してください。" sqref="H22:K60" xr:uid="{7DE8A2AE-A542-44ED-B501-152F9EBF920E}">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A2627A9-9A04-4BE5-A850-16864C0DD1E8}">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154</v>
      </c>
      <c r="E3" s="84" t="s">
        <v>158</v>
      </c>
      <c r="I3" s="85"/>
    </row>
    <row r="4" spans="2:23" x14ac:dyDescent="0.45">
      <c r="B4" s="83"/>
      <c r="E4" s="500" t="s">
        <v>52</v>
      </c>
      <c r="F4" s="500"/>
      <c r="G4" s="500"/>
      <c r="H4" s="500"/>
      <c r="I4" s="500"/>
      <c r="J4" s="500"/>
      <c r="K4" s="500"/>
      <c r="M4" s="500" t="s">
        <v>51</v>
      </c>
      <c r="N4" s="500"/>
      <c r="O4" s="500"/>
      <c r="Q4" s="500" t="s">
        <v>82</v>
      </c>
      <c r="R4" s="500"/>
      <c r="S4" s="500"/>
      <c r="T4" s="500"/>
      <c r="U4" s="500"/>
      <c r="W4" s="500" t="s">
        <v>157</v>
      </c>
    </row>
    <row r="5" spans="2:23" x14ac:dyDescent="0.45">
      <c r="B5" s="81" t="s">
        <v>98</v>
      </c>
      <c r="C5" s="81" t="s">
        <v>7</v>
      </c>
      <c r="E5" s="81" t="s">
        <v>153</v>
      </c>
      <c r="F5" s="81"/>
      <c r="G5" s="81" t="s">
        <v>152</v>
      </c>
      <c r="I5" s="81" t="s">
        <v>71</v>
      </c>
      <c r="K5" s="81" t="s">
        <v>52</v>
      </c>
      <c r="M5" s="81" t="s">
        <v>155</v>
      </c>
      <c r="O5" s="81" t="s">
        <v>156</v>
      </c>
      <c r="Q5" s="81" t="s">
        <v>155</v>
      </c>
      <c r="S5" s="81" t="s">
        <v>156</v>
      </c>
      <c r="U5" s="81" t="s">
        <v>52</v>
      </c>
      <c r="W5" s="50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169</v>
      </c>
    </row>
    <row r="38" spans="2:23" x14ac:dyDescent="0.45">
      <c r="C38" s="91" t="s">
        <v>170</v>
      </c>
    </row>
    <row r="39" spans="2:23" x14ac:dyDescent="0.45">
      <c r="C39" s="91" t="s">
        <v>171</v>
      </c>
    </row>
    <row r="40" spans="2:23" x14ac:dyDescent="0.45">
      <c r="C40" s="91" t="s">
        <v>172</v>
      </c>
    </row>
    <row r="41" spans="2:23" x14ac:dyDescent="0.45">
      <c r="C41" s="83" t="s">
        <v>173</v>
      </c>
    </row>
    <row r="42" spans="2:23" x14ac:dyDescent="0.45">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U80"/>
  <sheetViews>
    <sheetView showGridLines="0" view="pageBreakPreview" zoomScale="50" zoomScaleNormal="70" zoomScaleSheetLayoutView="50" workbookViewId="0">
      <selection activeCell="BM34" sqref="BM34"/>
    </sheetView>
  </sheetViews>
  <sheetFormatPr defaultColWidth="4.3984375" defaultRowHeight="20.25" customHeight="1" x14ac:dyDescent="0.45"/>
  <cols>
    <col min="1" max="1" width="1.59765625" style="165" customWidth="1"/>
    <col min="2" max="5" width="5.69921875" style="165" customWidth="1"/>
    <col min="6" max="6" width="16.5" style="165" hidden="1" customWidth="1"/>
    <col min="7" max="58" width="5.59765625" style="165" customWidth="1"/>
    <col min="59" max="16384" width="4.3984375" style="165"/>
  </cols>
  <sheetData>
    <row r="1" spans="2:64" s="118" customFormat="1" ht="20.25" customHeight="1" x14ac:dyDescent="0.45">
      <c r="C1" s="119" t="s">
        <v>218</v>
      </c>
      <c r="D1" s="119"/>
      <c r="E1" s="119"/>
      <c r="F1" s="119"/>
      <c r="G1" s="119"/>
      <c r="H1" s="120" t="s">
        <v>0</v>
      </c>
      <c r="J1" s="120"/>
      <c r="L1" s="119"/>
      <c r="M1" s="119"/>
      <c r="N1" s="119"/>
      <c r="O1" s="119"/>
      <c r="P1" s="119"/>
      <c r="Q1" s="119"/>
      <c r="R1" s="119"/>
      <c r="AM1" s="121"/>
      <c r="AN1" s="122"/>
      <c r="AO1" s="122" t="s">
        <v>68</v>
      </c>
      <c r="AP1" s="290" t="s">
        <v>221</v>
      </c>
      <c r="AQ1" s="291"/>
      <c r="AR1" s="291"/>
      <c r="AS1" s="291"/>
      <c r="AT1" s="291"/>
      <c r="AU1" s="291"/>
      <c r="AV1" s="291"/>
      <c r="AW1" s="291"/>
      <c r="AX1" s="291"/>
      <c r="AY1" s="291"/>
      <c r="AZ1" s="291"/>
      <c r="BA1" s="291"/>
      <c r="BB1" s="291"/>
      <c r="BC1" s="291"/>
      <c r="BD1" s="291"/>
      <c r="BE1" s="291"/>
      <c r="BF1" s="122" t="s">
        <v>21</v>
      </c>
    </row>
    <row r="2" spans="2:64" s="118" customFormat="1" ht="20.25" customHeight="1" x14ac:dyDescent="0.45">
      <c r="C2" s="119"/>
      <c r="D2" s="119"/>
      <c r="E2" s="119"/>
      <c r="F2" s="119"/>
      <c r="G2" s="119"/>
      <c r="J2" s="120"/>
      <c r="L2" s="119"/>
      <c r="M2" s="119"/>
      <c r="N2" s="119"/>
      <c r="O2" s="119"/>
      <c r="P2" s="119"/>
      <c r="Q2" s="119"/>
      <c r="R2" s="119"/>
      <c r="Y2" s="123" t="s">
        <v>64</v>
      </c>
      <c r="Z2" s="322">
        <v>5</v>
      </c>
      <c r="AA2" s="322"/>
      <c r="AB2" s="123" t="s">
        <v>65</v>
      </c>
      <c r="AC2" s="625">
        <f>IF(Z2=0,"",YEAR(DATE(2018+Z2,1,1)))</f>
        <v>2023</v>
      </c>
      <c r="AD2" s="625"/>
      <c r="AE2" s="124" t="s">
        <v>66</v>
      </c>
      <c r="AF2" s="124" t="s">
        <v>1</v>
      </c>
      <c r="AG2" s="322">
        <v>4</v>
      </c>
      <c r="AH2" s="322"/>
      <c r="AI2" s="124" t="s">
        <v>53</v>
      </c>
      <c r="AM2" s="121"/>
      <c r="AN2" s="122"/>
      <c r="AO2" s="122" t="s">
        <v>67</v>
      </c>
      <c r="AP2" s="322" t="s">
        <v>40</v>
      </c>
      <c r="AQ2" s="322"/>
      <c r="AR2" s="322"/>
      <c r="AS2" s="322"/>
      <c r="AT2" s="322"/>
      <c r="AU2" s="322"/>
      <c r="AV2" s="322"/>
      <c r="AW2" s="322"/>
      <c r="AX2" s="322"/>
      <c r="AY2" s="322"/>
      <c r="AZ2" s="322"/>
      <c r="BA2" s="322"/>
      <c r="BB2" s="322"/>
      <c r="BC2" s="322"/>
      <c r="BD2" s="322"/>
      <c r="BE2" s="322"/>
      <c r="BF2" s="122" t="s">
        <v>21</v>
      </c>
    </row>
    <row r="3" spans="2:64" s="125" customFormat="1" ht="20.25" customHeight="1" x14ac:dyDescent="0.45">
      <c r="G3" s="120"/>
      <c r="J3" s="120"/>
      <c r="L3" s="122"/>
      <c r="M3" s="122"/>
      <c r="N3" s="122"/>
      <c r="O3" s="122"/>
      <c r="P3" s="122"/>
      <c r="Q3" s="122"/>
      <c r="R3" s="122"/>
      <c r="Z3" s="126"/>
      <c r="AA3" s="126"/>
      <c r="AB3" s="127"/>
      <c r="AC3" s="128"/>
      <c r="AD3" s="127"/>
      <c r="BA3" s="129" t="s">
        <v>108</v>
      </c>
      <c r="BB3" s="324" t="s">
        <v>160</v>
      </c>
      <c r="BC3" s="325"/>
      <c r="BD3" s="325"/>
      <c r="BE3" s="326"/>
      <c r="BF3" s="122"/>
    </row>
    <row r="4" spans="2:64" s="125" customFormat="1" ht="19.2" x14ac:dyDescent="0.45">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161</v>
      </c>
      <c r="BB4" s="324" t="s">
        <v>162</v>
      </c>
      <c r="BC4" s="325"/>
      <c r="BD4" s="325"/>
      <c r="BE4" s="326"/>
      <c r="BF4" s="131"/>
    </row>
    <row r="5" spans="2:64" s="125" customFormat="1" ht="6.75" customHeight="1" x14ac:dyDescent="0.4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180</v>
      </c>
      <c r="AM6" s="118"/>
      <c r="AN6" s="118"/>
      <c r="AO6" s="118"/>
      <c r="AP6" s="118"/>
      <c r="AQ6" s="118"/>
      <c r="AR6" s="118"/>
      <c r="AS6" s="118"/>
      <c r="AT6" s="145"/>
      <c r="AU6" s="145"/>
      <c r="AV6" s="151"/>
      <c r="AW6" s="118"/>
      <c r="AX6" s="283">
        <v>40</v>
      </c>
      <c r="AY6" s="284"/>
      <c r="AZ6" s="151" t="s">
        <v>181</v>
      </c>
      <c r="BA6" s="118"/>
      <c r="BB6" s="283">
        <v>160</v>
      </c>
      <c r="BC6" s="284"/>
      <c r="BD6" s="151" t="s">
        <v>182</v>
      </c>
      <c r="BE6" s="118"/>
      <c r="BF6" s="131"/>
    </row>
    <row r="7" spans="2:64" s="125" customFormat="1" ht="6.75" customHeight="1" x14ac:dyDescent="0.4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5">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626">
        <f>DAY(EOMONTH(DATE(AC2,AG2,1),0))</f>
        <v>30</v>
      </c>
      <c r="BC8" s="627"/>
      <c r="BD8" s="118" t="s">
        <v>54</v>
      </c>
      <c r="BE8" s="118"/>
      <c r="BF8" s="118"/>
      <c r="BJ8" s="122"/>
      <c r="BK8" s="122"/>
      <c r="BL8" s="122"/>
    </row>
    <row r="9" spans="2:64" s="125" customFormat="1" ht="6" customHeight="1" x14ac:dyDescent="0.45">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9.2"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183</v>
      </c>
      <c r="BA10" s="144"/>
      <c r="BB10" s="283">
        <v>1</v>
      </c>
      <c r="BC10" s="329"/>
      <c r="BD10" s="284"/>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330"/>
      <c r="AP12" s="330"/>
      <c r="AQ12" s="330"/>
      <c r="AR12" s="151"/>
      <c r="AS12" s="149"/>
      <c r="AT12" s="149"/>
      <c r="AU12" s="149"/>
      <c r="AV12" s="144"/>
      <c r="AW12" s="144"/>
      <c r="AX12" s="152"/>
      <c r="AY12" s="152"/>
      <c r="AZ12" s="144"/>
      <c r="BA12" s="144"/>
      <c r="BB12" s="283">
        <v>1</v>
      </c>
      <c r="BC12" s="329"/>
      <c r="BD12" s="284"/>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9.2" x14ac:dyDescent="0.45">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184</v>
      </c>
      <c r="AU14" s="285">
        <v>0.39583333333333331</v>
      </c>
      <c r="AV14" s="286"/>
      <c r="AW14" s="287"/>
      <c r="AX14" s="135" t="s">
        <v>2</v>
      </c>
      <c r="AY14" s="285">
        <v>0.6875</v>
      </c>
      <c r="AZ14" s="286"/>
      <c r="BA14" s="287"/>
      <c r="BB14" s="134" t="s">
        <v>24</v>
      </c>
      <c r="BC14" s="628">
        <f>(AY14-AU14)*24</f>
        <v>7</v>
      </c>
      <c r="BD14" s="629"/>
      <c r="BE14" s="133" t="s">
        <v>25</v>
      </c>
      <c r="BF14" s="135"/>
      <c r="BJ14" s="122"/>
      <c r="BK14" s="122"/>
      <c r="BL14" s="122"/>
    </row>
    <row r="15" spans="2:64" s="125" customFormat="1" ht="6.75"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 customHeight="1" thickBot="1" x14ac:dyDescent="0.5">
      <c r="C16" s="166"/>
      <c r="D16" s="166"/>
      <c r="E16" s="166"/>
      <c r="F16" s="166"/>
      <c r="G16" s="166"/>
      <c r="X16" s="166"/>
      <c r="AN16" s="166"/>
      <c r="BE16" s="167"/>
      <c r="BF16" s="167"/>
      <c r="BG16" s="167"/>
    </row>
    <row r="17" spans="2:58" ht="20.25" customHeight="1" x14ac:dyDescent="0.45">
      <c r="B17" s="575" t="s">
        <v>98</v>
      </c>
      <c r="C17" s="578" t="s">
        <v>185</v>
      </c>
      <c r="D17" s="579"/>
      <c r="E17" s="580"/>
      <c r="F17" s="168"/>
      <c r="G17" s="587" t="s">
        <v>186</v>
      </c>
      <c r="H17" s="590" t="s">
        <v>187</v>
      </c>
      <c r="I17" s="579"/>
      <c r="J17" s="579"/>
      <c r="K17" s="580"/>
      <c r="L17" s="590" t="s">
        <v>188</v>
      </c>
      <c r="M17" s="579"/>
      <c r="N17" s="579"/>
      <c r="O17" s="593"/>
      <c r="P17" s="596"/>
      <c r="Q17" s="597"/>
      <c r="R17" s="598"/>
      <c r="S17" s="307" t="s">
        <v>189</v>
      </c>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9"/>
      <c r="AX17" s="605" t="str">
        <f>IF(BB3="４週","(11) 1～4週目の勤務時間数合計","(11) 1か月の勤務時間数   合計")</f>
        <v>(11) 1～4週目の勤務時間数合計</v>
      </c>
      <c r="AY17" s="606"/>
      <c r="AZ17" s="611" t="s">
        <v>190</v>
      </c>
      <c r="BA17" s="612"/>
      <c r="BB17" s="630" t="s">
        <v>191</v>
      </c>
      <c r="BC17" s="631"/>
      <c r="BD17" s="631"/>
      <c r="BE17" s="631"/>
      <c r="BF17" s="632"/>
    </row>
    <row r="18" spans="2:58" ht="20.25" customHeight="1" x14ac:dyDescent="0.45">
      <c r="B18" s="576"/>
      <c r="C18" s="581"/>
      <c r="D18" s="582"/>
      <c r="E18" s="583"/>
      <c r="F18" s="169"/>
      <c r="G18" s="588"/>
      <c r="H18" s="591"/>
      <c r="I18" s="582"/>
      <c r="J18" s="582"/>
      <c r="K18" s="583"/>
      <c r="L18" s="591"/>
      <c r="M18" s="582"/>
      <c r="N18" s="582"/>
      <c r="O18" s="594"/>
      <c r="P18" s="599"/>
      <c r="Q18" s="600"/>
      <c r="R18" s="601"/>
      <c r="S18" s="617" t="s">
        <v>16</v>
      </c>
      <c r="T18" s="618"/>
      <c r="U18" s="618"/>
      <c r="V18" s="618"/>
      <c r="W18" s="618"/>
      <c r="X18" s="618"/>
      <c r="Y18" s="619"/>
      <c r="Z18" s="617" t="s">
        <v>17</v>
      </c>
      <c r="AA18" s="618"/>
      <c r="AB18" s="618"/>
      <c r="AC18" s="618"/>
      <c r="AD18" s="618"/>
      <c r="AE18" s="618"/>
      <c r="AF18" s="619"/>
      <c r="AG18" s="617" t="s">
        <v>18</v>
      </c>
      <c r="AH18" s="618"/>
      <c r="AI18" s="618"/>
      <c r="AJ18" s="618"/>
      <c r="AK18" s="618"/>
      <c r="AL18" s="618"/>
      <c r="AM18" s="619"/>
      <c r="AN18" s="617" t="s">
        <v>19</v>
      </c>
      <c r="AO18" s="618"/>
      <c r="AP18" s="618"/>
      <c r="AQ18" s="618"/>
      <c r="AR18" s="618"/>
      <c r="AS18" s="618"/>
      <c r="AT18" s="619"/>
      <c r="AU18" s="620" t="s">
        <v>20</v>
      </c>
      <c r="AV18" s="621"/>
      <c r="AW18" s="622"/>
      <c r="AX18" s="607"/>
      <c r="AY18" s="608"/>
      <c r="AZ18" s="613"/>
      <c r="BA18" s="614"/>
      <c r="BB18" s="510"/>
      <c r="BC18" s="511"/>
      <c r="BD18" s="511"/>
      <c r="BE18" s="511"/>
      <c r="BF18" s="512"/>
    </row>
    <row r="19" spans="2:58" ht="20.25" customHeight="1" x14ac:dyDescent="0.45">
      <c r="B19" s="576"/>
      <c r="C19" s="581"/>
      <c r="D19" s="582"/>
      <c r="E19" s="583"/>
      <c r="F19" s="169"/>
      <c r="G19" s="588"/>
      <c r="H19" s="591"/>
      <c r="I19" s="582"/>
      <c r="J19" s="582"/>
      <c r="K19" s="583"/>
      <c r="L19" s="591"/>
      <c r="M19" s="582"/>
      <c r="N19" s="582"/>
      <c r="O19" s="594"/>
      <c r="P19" s="599"/>
      <c r="Q19" s="600"/>
      <c r="R19" s="601"/>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607"/>
      <c r="AY19" s="608"/>
      <c r="AZ19" s="613"/>
      <c r="BA19" s="614"/>
      <c r="BB19" s="510"/>
      <c r="BC19" s="511"/>
      <c r="BD19" s="511"/>
      <c r="BE19" s="511"/>
      <c r="BF19" s="512"/>
    </row>
    <row r="20" spans="2:58" ht="20.25" hidden="1" customHeight="1" x14ac:dyDescent="0.45">
      <c r="B20" s="576"/>
      <c r="C20" s="581"/>
      <c r="D20" s="582"/>
      <c r="E20" s="583"/>
      <c r="F20" s="169"/>
      <c r="G20" s="588"/>
      <c r="H20" s="591"/>
      <c r="I20" s="582"/>
      <c r="J20" s="582"/>
      <c r="K20" s="583"/>
      <c r="L20" s="591"/>
      <c r="M20" s="582"/>
      <c r="N20" s="582"/>
      <c r="O20" s="594"/>
      <c r="P20" s="599"/>
      <c r="Q20" s="600"/>
      <c r="R20" s="601"/>
      <c r="S20" s="170">
        <f>WEEKDAY(DATE($AC$2,$AG$2,1))</f>
        <v>7</v>
      </c>
      <c r="T20" s="171">
        <f>WEEKDAY(DATE($AC$2,$AG$2,2))</f>
        <v>1</v>
      </c>
      <c r="U20" s="171">
        <f>WEEKDAY(DATE($AC$2,$AG$2,3))</f>
        <v>2</v>
      </c>
      <c r="V20" s="171">
        <f>WEEKDAY(DATE($AC$2,$AG$2,4))</f>
        <v>3</v>
      </c>
      <c r="W20" s="171">
        <f>WEEKDAY(DATE($AC$2,$AG$2,5))</f>
        <v>4</v>
      </c>
      <c r="X20" s="171">
        <f>WEEKDAY(DATE($AC$2,$AG$2,6))</f>
        <v>5</v>
      </c>
      <c r="Y20" s="172">
        <f>WEEKDAY(DATE($AC$2,$AG$2,7))</f>
        <v>6</v>
      </c>
      <c r="Z20" s="170">
        <f>WEEKDAY(DATE($AC$2,$AG$2,8))</f>
        <v>7</v>
      </c>
      <c r="AA20" s="171">
        <f>WEEKDAY(DATE($AC$2,$AG$2,9))</f>
        <v>1</v>
      </c>
      <c r="AB20" s="171">
        <f>WEEKDAY(DATE($AC$2,$AG$2,10))</f>
        <v>2</v>
      </c>
      <c r="AC20" s="171">
        <f>WEEKDAY(DATE($AC$2,$AG$2,11))</f>
        <v>3</v>
      </c>
      <c r="AD20" s="171">
        <f>WEEKDAY(DATE($AC$2,$AG$2,12))</f>
        <v>4</v>
      </c>
      <c r="AE20" s="171">
        <f>WEEKDAY(DATE($AC$2,$AG$2,13))</f>
        <v>5</v>
      </c>
      <c r="AF20" s="172">
        <f>WEEKDAY(DATE($AC$2,$AG$2,14))</f>
        <v>6</v>
      </c>
      <c r="AG20" s="170">
        <f>WEEKDAY(DATE($AC$2,$AG$2,15))</f>
        <v>7</v>
      </c>
      <c r="AH20" s="171">
        <f>WEEKDAY(DATE($AC$2,$AG$2,16))</f>
        <v>1</v>
      </c>
      <c r="AI20" s="171">
        <f>WEEKDAY(DATE($AC$2,$AG$2,17))</f>
        <v>2</v>
      </c>
      <c r="AJ20" s="171">
        <f>WEEKDAY(DATE($AC$2,$AG$2,18))</f>
        <v>3</v>
      </c>
      <c r="AK20" s="171">
        <f>WEEKDAY(DATE($AC$2,$AG$2,19))</f>
        <v>4</v>
      </c>
      <c r="AL20" s="171">
        <f>WEEKDAY(DATE($AC$2,$AG$2,20))</f>
        <v>5</v>
      </c>
      <c r="AM20" s="172">
        <f>WEEKDAY(DATE($AC$2,$AG$2,21))</f>
        <v>6</v>
      </c>
      <c r="AN20" s="170">
        <f>WEEKDAY(DATE($AC$2,$AG$2,22))</f>
        <v>7</v>
      </c>
      <c r="AO20" s="171">
        <f>WEEKDAY(DATE($AC$2,$AG$2,23))</f>
        <v>1</v>
      </c>
      <c r="AP20" s="171">
        <f>WEEKDAY(DATE($AC$2,$AG$2,24))</f>
        <v>2</v>
      </c>
      <c r="AQ20" s="171">
        <f>WEEKDAY(DATE($AC$2,$AG$2,25))</f>
        <v>3</v>
      </c>
      <c r="AR20" s="171">
        <f>WEEKDAY(DATE($AC$2,$AG$2,26))</f>
        <v>4</v>
      </c>
      <c r="AS20" s="171">
        <f>WEEKDAY(DATE($AC$2,$AG$2,27))</f>
        <v>5</v>
      </c>
      <c r="AT20" s="172">
        <f>WEEKDAY(DATE($AC$2,$AG$2,28))</f>
        <v>6</v>
      </c>
      <c r="AU20" s="170">
        <f>IF(AU19=29,WEEKDAY(DATE($AC$2,$AG$2,29)),0)</f>
        <v>0</v>
      </c>
      <c r="AV20" s="171">
        <f>IF(AV19=30,WEEKDAY(DATE($AC$2,$AG$2,30)),0)</f>
        <v>0</v>
      </c>
      <c r="AW20" s="172">
        <f>IF(AW19=31,WEEKDAY(DATE($AC$2,$AG$2,31)),0)</f>
        <v>0</v>
      </c>
      <c r="AX20" s="607"/>
      <c r="AY20" s="608"/>
      <c r="AZ20" s="613"/>
      <c r="BA20" s="614"/>
      <c r="BB20" s="510"/>
      <c r="BC20" s="511"/>
      <c r="BD20" s="511"/>
      <c r="BE20" s="511"/>
      <c r="BF20" s="512"/>
    </row>
    <row r="21" spans="2:58" ht="22.5" customHeight="1" thickBot="1" x14ac:dyDescent="0.5">
      <c r="B21" s="577"/>
      <c r="C21" s="584"/>
      <c r="D21" s="585"/>
      <c r="E21" s="586"/>
      <c r="F21" s="177"/>
      <c r="G21" s="589"/>
      <c r="H21" s="592"/>
      <c r="I21" s="585"/>
      <c r="J21" s="585"/>
      <c r="K21" s="586"/>
      <c r="L21" s="592"/>
      <c r="M21" s="585"/>
      <c r="N21" s="585"/>
      <c r="O21" s="595"/>
      <c r="P21" s="602"/>
      <c r="Q21" s="603"/>
      <c r="R21" s="604"/>
      <c r="S21" s="178" t="str">
        <f>IF(S20=1,"日",IF(S20=2,"月",IF(S20=3,"火",IF(S20=4,"水",IF(S20=5,"木",IF(S20=6,"金","土"))))))</f>
        <v>土</v>
      </c>
      <c r="T21" s="179" t="str">
        <f t="shared" ref="T21:AT21" si="0">IF(T20=1,"日",IF(T20=2,"月",IF(T20=3,"火",IF(T20=4,"水",IF(T20=5,"木",IF(T20=6,"金","土"))))))</f>
        <v>日</v>
      </c>
      <c r="U21" s="179" t="str">
        <f t="shared" si="0"/>
        <v>月</v>
      </c>
      <c r="V21" s="179" t="str">
        <f t="shared" si="0"/>
        <v>火</v>
      </c>
      <c r="W21" s="179" t="str">
        <f t="shared" si="0"/>
        <v>水</v>
      </c>
      <c r="X21" s="179" t="str">
        <f t="shared" si="0"/>
        <v>木</v>
      </c>
      <c r="Y21" s="180" t="str">
        <f t="shared" si="0"/>
        <v>金</v>
      </c>
      <c r="Z21" s="178" t="str">
        <f>IF(Z20=1,"日",IF(Z20=2,"月",IF(Z20=3,"火",IF(Z20=4,"水",IF(Z20=5,"木",IF(Z20=6,"金","土"))))))</f>
        <v>土</v>
      </c>
      <c r="AA21" s="179" t="str">
        <f t="shared" si="0"/>
        <v>日</v>
      </c>
      <c r="AB21" s="179" t="str">
        <f t="shared" si="0"/>
        <v>月</v>
      </c>
      <c r="AC21" s="179" t="str">
        <f t="shared" si="0"/>
        <v>火</v>
      </c>
      <c r="AD21" s="179" t="str">
        <f t="shared" si="0"/>
        <v>水</v>
      </c>
      <c r="AE21" s="179" t="str">
        <f t="shared" si="0"/>
        <v>木</v>
      </c>
      <c r="AF21" s="180" t="str">
        <f t="shared" si="0"/>
        <v>金</v>
      </c>
      <c r="AG21" s="178" t="str">
        <f>IF(AG20=1,"日",IF(AG20=2,"月",IF(AG20=3,"火",IF(AG20=4,"水",IF(AG20=5,"木",IF(AG20=6,"金","土"))))))</f>
        <v>土</v>
      </c>
      <c r="AH21" s="179" t="str">
        <f t="shared" si="0"/>
        <v>日</v>
      </c>
      <c r="AI21" s="179" t="str">
        <f t="shared" si="0"/>
        <v>月</v>
      </c>
      <c r="AJ21" s="179" t="str">
        <f t="shared" si="0"/>
        <v>火</v>
      </c>
      <c r="AK21" s="179" t="str">
        <f t="shared" si="0"/>
        <v>水</v>
      </c>
      <c r="AL21" s="179" t="str">
        <f t="shared" si="0"/>
        <v>木</v>
      </c>
      <c r="AM21" s="180" t="str">
        <f t="shared" si="0"/>
        <v>金</v>
      </c>
      <c r="AN21" s="178" t="str">
        <f>IF(AN20=1,"日",IF(AN20=2,"月",IF(AN20=3,"火",IF(AN20=4,"水",IF(AN20=5,"木",IF(AN20=6,"金","土"))))))</f>
        <v>土</v>
      </c>
      <c r="AO21" s="179" t="str">
        <f t="shared" si="0"/>
        <v>日</v>
      </c>
      <c r="AP21" s="179" t="str">
        <f t="shared" si="0"/>
        <v>月</v>
      </c>
      <c r="AQ21" s="179" t="str">
        <f t="shared" si="0"/>
        <v>火</v>
      </c>
      <c r="AR21" s="179" t="str">
        <f t="shared" si="0"/>
        <v>水</v>
      </c>
      <c r="AS21" s="179" t="str">
        <f t="shared" si="0"/>
        <v>木</v>
      </c>
      <c r="AT21" s="180" t="str">
        <f t="shared" si="0"/>
        <v>金</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609"/>
      <c r="AY21" s="610"/>
      <c r="AZ21" s="615"/>
      <c r="BA21" s="616"/>
      <c r="BB21" s="513"/>
      <c r="BC21" s="514"/>
      <c r="BD21" s="514"/>
      <c r="BE21" s="514"/>
      <c r="BF21" s="515"/>
    </row>
    <row r="22" spans="2:58" ht="20.25" customHeight="1" x14ac:dyDescent="0.45">
      <c r="B22" s="570">
        <v>1</v>
      </c>
      <c r="C22" s="391" t="s">
        <v>4</v>
      </c>
      <c r="D22" s="392"/>
      <c r="E22" s="393"/>
      <c r="F22" s="93"/>
      <c r="G22" s="394" t="s">
        <v>124</v>
      </c>
      <c r="H22" s="395" t="s">
        <v>107</v>
      </c>
      <c r="I22" s="396"/>
      <c r="J22" s="396"/>
      <c r="K22" s="397"/>
      <c r="L22" s="398" t="s">
        <v>125</v>
      </c>
      <c r="M22" s="399"/>
      <c r="N22" s="399"/>
      <c r="O22" s="400"/>
      <c r="P22" s="567" t="s">
        <v>49</v>
      </c>
      <c r="Q22" s="568"/>
      <c r="R22" s="569"/>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571"/>
      <c r="AY22" s="572"/>
      <c r="AZ22" s="573"/>
      <c r="BA22" s="574"/>
      <c r="BB22" s="417"/>
      <c r="BC22" s="418"/>
      <c r="BD22" s="418"/>
      <c r="BE22" s="418"/>
      <c r="BF22" s="419"/>
    </row>
    <row r="23" spans="2:58" ht="20.25" customHeight="1" x14ac:dyDescent="0.45">
      <c r="B23" s="541"/>
      <c r="C23" s="335"/>
      <c r="D23" s="336"/>
      <c r="E23" s="337"/>
      <c r="F23" s="94"/>
      <c r="G23" s="342"/>
      <c r="H23" s="347"/>
      <c r="I23" s="345"/>
      <c r="J23" s="345"/>
      <c r="K23" s="346"/>
      <c r="L23" s="351"/>
      <c r="M23" s="352"/>
      <c r="N23" s="352"/>
      <c r="O23" s="353"/>
      <c r="P23" s="550" t="s">
        <v>15</v>
      </c>
      <c r="Q23" s="551"/>
      <c r="R23" s="552"/>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553">
        <f>IF($BB$3="４週",SUM(S23:AT23),IF($BB$3="暦月",SUM(S23:AW23),""))</f>
        <v>160</v>
      </c>
      <c r="AY23" s="554"/>
      <c r="AZ23" s="555">
        <f>IF($BB$3="４週",AX23/4,IF($BB$3="暦月",【記載例】地密通所・認知症対応型通所介護!AX23/(【記載例】地密通所・認知症対応型通所介護!$BB$8/7),""))</f>
        <v>40</v>
      </c>
      <c r="BA23" s="556"/>
      <c r="BB23" s="420"/>
      <c r="BC23" s="421"/>
      <c r="BD23" s="421"/>
      <c r="BE23" s="421"/>
      <c r="BF23" s="422"/>
    </row>
    <row r="24" spans="2:58" ht="20.25" customHeight="1" x14ac:dyDescent="0.45">
      <c r="B24" s="541"/>
      <c r="C24" s="338"/>
      <c r="D24" s="339"/>
      <c r="E24" s="340"/>
      <c r="F24" s="95" t="str">
        <f>C22</f>
        <v>管理者</v>
      </c>
      <c r="G24" s="342"/>
      <c r="H24" s="347"/>
      <c r="I24" s="345"/>
      <c r="J24" s="345"/>
      <c r="K24" s="346"/>
      <c r="L24" s="351"/>
      <c r="M24" s="352"/>
      <c r="N24" s="352"/>
      <c r="O24" s="353"/>
      <c r="P24" s="557" t="s">
        <v>50</v>
      </c>
      <c r="Q24" s="558"/>
      <c r="R24" s="559"/>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520">
        <f>IF($BB$3="４週",SUM(S24:AT24),IF($BB$3="暦月",SUM(S24:AW24),""))</f>
        <v>140</v>
      </c>
      <c r="AY24" s="521"/>
      <c r="AZ24" s="522">
        <f>IF($BB$3="４週",AX24/4,IF($BB$3="暦月",【記載例】地密通所・認知症対応型通所介護!AX24/(【記載例】地密通所・認知症対応型通所介護!$BB$8/7),""))</f>
        <v>35</v>
      </c>
      <c r="BA24" s="523"/>
      <c r="BB24" s="423"/>
      <c r="BC24" s="424"/>
      <c r="BD24" s="424"/>
      <c r="BE24" s="424"/>
      <c r="BF24" s="425"/>
    </row>
    <row r="25" spans="2:58" ht="20.25" customHeight="1" x14ac:dyDescent="0.45">
      <c r="B25" s="541">
        <f>B22+1</f>
        <v>2</v>
      </c>
      <c r="C25" s="332" t="s">
        <v>60</v>
      </c>
      <c r="D25" s="333"/>
      <c r="E25" s="334"/>
      <c r="F25" s="117"/>
      <c r="G25" s="341" t="s">
        <v>124</v>
      </c>
      <c r="H25" s="344" t="s">
        <v>127</v>
      </c>
      <c r="I25" s="345"/>
      <c r="J25" s="345"/>
      <c r="K25" s="346"/>
      <c r="L25" s="348" t="s">
        <v>129</v>
      </c>
      <c r="M25" s="349"/>
      <c r="N25" s="349"/>
      <c r="O25" s="350"/>
      <c r="P25" s="543" t="s">
        <v>49</v>
      </c>
      <c r="Q25" s="544"/>
      <c r="R25" s="545"/>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560"/>
      <c r="AY25" s="561"/>
      <c r="AZ25" s="562"/>
      <c r="BA25" s="563"/>
      <c r="BB25" s="435"/>
      <c r="BC25" s="436"/>
      <c r="BD25" s="436"/>
      <c r="BE25" s="436"/>
      <c r="BF25" s="437"/>
    </row>
    <row r="26" spans="2:58" ht="20.25" customHeight="1" x14ac:dyDescent="0.45">
      <c r="B26" s="541"/>
      <c r="C26" s="335"/>
      <c r="D26" s="336"/>
      <c r="E26" s="337"/>
      <c r="F26" s="94"/>
      <c r="G26" s="342"/>
      <c r="H26" s="347"/>
      <c r="I26" s="345"/>
      <c r="J26" s="345"/>
      <c r="K26" s="346"/>
      <c r="L26" s="351"/>
      <c r="M26" s="352"/>
      <c r="N26" s="352"/>
      <c r="O26" s="353"/>
      <c r="P26" s="550" t="s">
        <v>15</v>
      </c>
      <c r="Q26" s="551"/>
      <c r="R26" s="552"/>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553">
        <f>IF($BB$3="４週",SUM(S26:AT26),IF($BB$3="暦月",SUM(S26:AW26),""))</f>
        <v>160</v>
      </c>
      <c r="AY26" s="554"/>
      <c r="AZ26" s="555">
        <f>IF($BB$3="４週",AX26/4,IF($BB$3="暦月",【記載例】地密通所・認知症対応型通所介護!AX26/(【記載例】地密通所・認知症対応型通所介護!$BB$8/7),""))</f>
        <v>40</v>
      </c>
      <c r="BA26" s="556"/>
      <c r="BB26" s="420"/>
      <c r="BC26" s="421"/>
      <c r="BD26" s="421"/>
      <c r="BE26" s="421"/>
      <c r="BF26" s="422"/>
    </row>
    <row r="27" spans="2:58" ht="20.25" customHeight="1" x14ac:dyDescent="0.45">
      <c r="B27" s="541"/>
      <c r="C27" s="338"/>
      <c r="D27" s="339"/>
      <c r="E27" s="340"/>
      <c r="F27" s="94" t="str">
        <f>C25</f>
        <v>生活相談員</v>
      </c>
      <c r="G27" s="343"/>
      <c r="H27" s="347"/>
      <c r="I27" s="345"/>
      <c r="J27" s="345"/>
      <c r="K27" s="346"/>
      <c r="L27" s="354"/>
      <c r="M27" s="355"/>
      <c r="N27" s="355"/>
      <c r="O27" s="356"/>
      <c r="P27" s="557" t="s">
        <v>50</v>
      </c>
      <c r="Q27" s="558"/>
      <c r="R27" s="559"/>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520">
        <f>IF($BB$3="４週",SUM(S27:AT27),IF($BB$3="暦月",SUM(S27:AW27),""))</f>
        <v>140</v>
      </c>
      <c r="AY27" s="521"/>
      <c r="AZ27" s="522">
        <f>IF($BB$3="４週",AX27/4,IF($BB$3="暦月",【記載例】地密通所・認知症対応型通所介護!AX27/(【記載例】地密通所・認知症対応型通所介護!$BB$8/7),""))</f>
        <v>35</v>
      </c>
      <c r="BA27" s="523"/>
      <c r="BB27" s="423"/>
      <c r="BC27" s="424"/>
      <c r="BD27" s="424"/>
      <c r="BE27" s="424"/>
      <c r="BF27" s="425"/>
    </row>
    <row r="28" spans="2:58" ht="20.25" customHeight="1" x14ac:dyDescent="0.45">
      <c r="B28" s="541">
        <f>B25+1</f>
        <v>3</v>
      </c>
      <c r="C28" s="438" t="s">
        <v>60</v>
      </c>
      <c r="D28" s="439"/>
      <c r="E28" s="440"/>
      <c r="F28" s="117"/>
      <c r="G28" s="341" t="s">
        <v>123</v>
      </c>
      <c r="H28" s="344" t="s">
        <v>167</v>
      </c>
      <c r="I28" s="345"/>
      <c r="J28" s="345"/>
      <c r="K28" s="346"/>
      <c r="L28" s="348" t="s">
        <v>130</v>
      </c>
      <c r="M28" s="349"/>
      <c r="N28" s="349"/>
      <c r="O28" s="350"/>
      <c r="P28" s="543" t="s">
        <v>49</v>
      </c>
      <c r="Q28" s="544"/>
      <c r="R28" s="545"/>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560"/>
      <c r="AY28" s="561"/>
      <c r="AZ28" s="562"/>
      <c r="BA28" s="563"/>
      <c r="BB28" s="435" t="s">
        <v>138</v>
      </c>
      <c r="BC28" s="436"/>
      <c r="BD28" s="436"/>
      <c r="BE28" s="436"/>
      <c r="BF28" s="437"/>
    </row>
    <row r="29" spans="2:58" ht="20.25" customHeight="1" x14ac:dyDescent="0.45">
      <c r="B29" s="541"/>
      <c r="C29" s="441"/>
      <c r="D29" s="442"/>
      <c r="E29" s="443"/>
      <c r="F29" s="94"/>
      <c r="G29" s="342"/>
      <c r="H29" s="347"/>
      <c r="I29" s="345"/>
      <c r="J29" s="345"/>
      <c r="K29" s="346"/>
      <c r="L29" s="351"/>
      <c r="M29" s="352"/>
      <c r="N29" s="352"/>
      <c r="O29" s="353"/>
      <c r="P29" s="550" t="s">
        <v>15</v>
      </c>
      <c r="Q29" s="551"/>
      <c r="R29" s="552"/>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553">
        <f>IF($BB$3="４週",SUM(S29:AT29),IF($BB$3="暦月",SUM(S29:AW29),""))</f>
        <v>64</v>
      </c>
      <c r="AY29" s="554"/>
      <c r="AZ29" s="555">
        <f>IF($BB$3="４週",AX29/4,IF($BB$3="暦月",【記載例】地密通所・認知症対応型通所介護!AX29/(【記載例】地密通所・認知症対応型通所介護!$BB$8/7),""))</f>
        <v>16</v>
      </c>
      <c r="BA29" s="556"/>
      <c r="BB29" s="420"/>
      <c r="BC29" s="421"/>
      <c r="BD29" s="421"/>
      <c r="BE29" s="421"/>
      <c r="BF29" s="422"/>
    </row>
    <row r="30" spans="2:58" ht="20.25" customHeight="1" x14ac:dyDescent="0.45">
      <c r="B30" s="541"/>
      <c r="C30" s="444"/>
      <c r="D30" s="445"/>
      <c r="E30" s="446"/>
      <c r="F30" s="94" t="str">
        <f>C28</f>
        <v>生活相談員</v>
      </c>
      <c r="G30" s="343"/>
      <c r="H30" s="347"/>
      <c r="I30" s="345"/>
      <c r="J30" s="345"/>
      <c r="K30" s="346"/>
      <c r="L30" s="354"/>
      <c r="M30" s="355"/>
      <c r="N30" s="355"/>
      <c r="O30" s="356"/>
      <c r="P30" s="557" t="s">
        <v>50</v>
      </c>
      <c r="Q30" s="558"/>
      <c r="R30" s="559"/>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520">
        <f>IF($BB$3="４週",SUM(S30:AT30),IF($BB$3="暦月",SUM(S30:AW30),""))</f>
        <v>56</v>
      </c>
      <c r="AY30" s="521"/>
      <c r="AZ30" s="522">
        <f>IF($BB$3="４週",AX30/4,IF($BB$3="暦月",【記載例】地密通所・認知症対応型通所介護!AX30/(【記載例】地密通所・認知症対応型通所介護!$BB$8/7),""))</f>
        <v>14</v>
      </c>
      <c r="BA30" s="523"/>
      <c r="BB30" s="423"/>
      <c r="BC30" s="424"/>
      <c r="BD30" s="424"/>
      <c r="BE30" s="424"/>
      <c r="BF30" s="425"/>
    </row>
    <row r="31" spans="2:58" ht="20.25" customHeight="1" x14ac:dyDescent="0.45">
      <c r="B31" s="541">
        <f>B28+1</f>
        <v>4</v>
      </c>
      <c r="C31" s="438" t="s">
        <v>5</v>
      </c>
      <c r="D31" s="439"/>
      <c r="E31" s="440"/>
      <c r="F31" s="117"/>
      <c r="G31" s="341" t="s">
        <v>123</v>
      </c>
      <c r="H31" s="344" t="s">
        <v>14</v>
      </c>
      <c r="I31" s="345"/>
      <c r="J31" s="345"/>
      <c r="K31" s="346"/>
      <c r="L31" s="348" t="s">
        <v>131</v>
      </c>
      <c r="M31" s="349"/>
      <c r="N31" s="349"/>
      <c r="O31" s="350"/>
      <c r="P31" s="543" t="s">
        <v>49</v>
      </c>
      <c r="Q31" s="544"/>
      <c r="R31" s="545"/>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560"/>
      <c r="AY31" s="561"/>
      <c r="AZ31" s="562"/>
      <c r="BA31" s="563"/>
      <c r="BB31" s="435" t="s">
        <v>141</v>
      </c>
      <c r="BC31" s="436"/>
      <c r="BD31" s="436"/>
      <c r="BE31" s="436"/>
      <c r="BF31" s="437"/>
    </row>
    <row r="32" spans="2:58" ht="20.25" customHeight="1" x14ac:dyDescent="0.45">
      <c r="B32" s="541"/>
      <c r="C32" s="441"/>
      <c r="D32" s="442"/>
      <c r="E32" s="443"/>
      <c r="F32" s="94"/>
      <c r="G32" s="342"/>
      <c r="H32" s="347"/>
      <c r="I32" s="345"/>
      <c r="J32" s="345"/>
      <c r="K32" s="346"/>
      <c r="L32" s="351"/>
      <c r="M32" s="352"/>
      <c r="N32" s="352"/>
      <c r="O32" s="353"/>
      <c r="P32" s="550" t="s">
        <v>15</v>
      </c>
      <c r="Q32" s="551"/>
      <c r="R32" s="552"/>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553">
        <f>IF($BB$3="４週",SUM(S32:AT32),IF($BB$3="暦月",SUM(S32:AW32),""))</f>
        <v>64</v>
      </c>
      <c r="AY32" s="554"/>
      <c r="AZ32" s="555">
        <f>IF($BB$3="４週",AX32/4,IF($BB$3="暦月",【記載例】地密通所・認知症対応型通所介護!AX32/(【記載例】地密通所・認知症対応型通所介護!$BB$8/7),""))</f>
        <v>16</v>
      </c>
      <c r="BA32" s="556"/>
      <c r="BB32" s="420"/>
      <c r="BC32" s="421"/>
      <c r="BD32" s="421"/>
      <c r="BE32" s="421"/>
      <c r="BF32" s="422"/>
    </row>
    <row r="33" spans="2:58" ht="20.25" customHeight="1" x14ac:dyDescent="0.45">
      <c r="B33" s="541"/>
      <c r="C33" s="444"/>
      <c r="D33" s="445"/>
      <c r="E33" s="446"/>
      <c r="F33" s="94" t="str">
        <f>C31</f>
        <v>看護職員</v>
      </c>
      <c r="G33" s="343"/>
      <c r="H33" s="347"/>
      <c r="I33" s="345"/>
      <c r="J33" s="345"/>
      <c r="K33" s="346"/>
      <c r="L33" s="354"/>
      <c r="M33" s="355"/>
      <c r="N33" s="355"/>
      <c r="O33" s="356"/>
      <c r="P33" s="557" t="s">
        <v>50</v>
      </c>
      <c r="Q33" s="558"/>
      <c r="R33" s="559"/>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520">
        <f>IF($BB$3="４週",SUM(S33:AT33),IF($BB$3="暦月",SUM(S33:AW33),""))</f>
        <v>64</v>
      </c>
      <c r="AY33" s="521"/>
      <c r="AZ33" s="522">
        <f>IF($BB$3="４週",AX33/4,IF($BB$3="暦月",【記載例】地密通所・認知症対応型通所介護!AX33/(【記載例】地密通所・認知症対応型通所介護!$BB$8/7),""))</f>
        <v>16</v>
      </c>
      <c r="BA33" s="523"/>
      <c r="BB33" s="423"/>
      <c r="BC33" s="424"/>
      <c r="BD33" s="424"/>
      <c r="BE33" s="424"/>
      <c r="BF33" s="425"/>
    </row>
    <row r="34" spans="2:58" ht="20.25" customHeight="1" x14ac:dyDescent="0.45">
      <c r="B34" s="541">
        <f>B31+1</f>
        <v>5</v>
      </c>
      <c r="C34" s="438" t="s">
        <v>5</v>
      </c>
      <c r="D34" s="439"/>
      <c r="E34" s="440"/>
      <c r="F34" s="117"/>
      <c r="G34" s="341" t="s">
        <v>216</v>
      </c>
      <c r="H34" s="344" t="s">
        <v>6</v>
      </c>
      <c r="I34" s="345"/>
      <c r="J34" s="345"/>
      <c r="K34" s="346"/>
      <c r="L34" s="348" t="s">
        <v>133</v>
      </c>
      <c r="M34" s="349"/>
      <c r="N34" s="349"/>
      <c r="O34" s="350"/>
      <c r="P34" s="543" t="s">
        <v>49</v>
      </c>
      <c r="Q34" s="544"/>
      <c r="R34" s="545"/>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560"/>
      <c r="AY34" s="561"/>
      <c r="AZ34" s="562"/>
      <c r="BA34" s="563"/>
      <c r="BB34" s="435" t="s">
        <v>136</v>
      </c>
      <c r="BC34" s="436"/>
      <c r="BD34" s="436"/>
      <c r="BE34" s="436"/>
      <c r="BF34" s="437"/>
    </row>
    <row r="35" spans="2:58" ht="20.25" customHeight="1" x14ac:dyDescent="0.45">
      <c r="B35" s="541"/>
      <c r="C35" s="441"/>
      <c r="D35" s="442"/>
      <c r="E35" s="443"/>
      <c r="F35" s="94"/>
      <c r="G35" s="342"/>
      <c r="H35" s="347"/>
      <c r="I35" s="345"/>
      <c r="J35" s="345"/>
      <c r="K35" s="346"/>
      <c r="L35" s="351"/>
      <c r="M35" s="352"/>
      <c r="N35" s="352"/>
      <c r="O35" s="353"/>
      <c r="P35" s="550" t="s">
        <v>15</v>
      </c>
      <c r="Q35" s="551"/>
      <c r="R35" s="552"/>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553">
        <f>IF($BB$3="４週",SUM(S35:AT35),IF($BB$3="暦月",SUM(S35:AW35),""))</f>
        <v>48</v>
      </c>
      <c r="AY35" s="554"/>
      <c r="AZ35" s="555">
        <f>IF($BB$3="４週",AX35/4,IF($BB$3="暦月",【記載例】地密通所・認知症対応型通所介護!AX35/(【記載例】地密通所・認知症対応型通所介護!$BB$8/7),""))</f>
        <v>12</v>
      </c>
      <c r="BA35" s="556"/>
      <c r="BB35" s="420"/>
      <c r="BC35" s="421"/>
      <c r="BD35" s="421"/>
      <c r="BE35" s="421"/>
      <c r="BF35" s="422"/>
    </row>
    <row r="36" spans="2:58" ht="20.25" customHeight="1" x14ac:dyDescent="0.45">
      <c r="B36" s="541"/>
      <c r="C36" s="444"/>
      <c r="D36" s="445"/>
      <c r="E36" s="446"/>
      <c r="F36" s="94" t="str">
        <f>C34</f>
        <v>看護職員</v>
      </c>
      <c r="G36" s="343"/>
      <c r="H36" s="347"/>
      <c r="I36" s="345"/>
      <c r="J36" s="345"/>
      <c r="K36" s="346"/>
      <c r="L36" s="354"/>
      <c r="M36" s="355"/>
      <c r="N36" s="355"/>
      <c r="O36" s="356"/>
      <c r="P36" s="557" t="s">
        <v>50</v>
      </c>
      <c r="Q36" s="558"/>
      <c r="R36" s="559"/>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520">
        <f>IF($BB$3="４週",SUM(S36:AT36),IF($BB$3="暦月",SUM(S36:AW36),""))</f>
        <v>48</v>
      </c>
      <c r="AY36" s="521"/>
      <c r="AZ36" s="522">
        <f>IF($BB$3="４週",AX36/4,IF($BB$3="暦月",【記載例】地密通所・認知症対応型通所介護!AX36/(【記載例】地密通所・認知症対応型通所介護!$BB$8/7),""))</f>
        <v>12</v>
      </c>
      <c r="BA36" s="523"/>
      <c r="BB36" s="423"/>
      <c r="BC36" s="424"/>
      <c r="BD36" s="424"/>
      <c r="BE36" s="424"/>
      <c r="BF36" s="425"/>
    </row>
    <row r="37" spans="2:58" ht="20.25" customHeight="1" x14ac:dyDescent="0.45">
      <c r="B37" s="541">
        <f>B34+1</f>
        <v>6</v>
      </c>
      <c r="C37" s="438" t="s">
        <v>61</v>
      </c>
      <c r="D37" s="439"/>
      <c r="E37" s="440"/>
      <c r="F37" s="117"/>
      <c r="G37" s="341" t="s">
        <v>123</v>
      </c>
      <c r="H37" s="344" t="s">
        <v>107</v>
      </c>
      <c r="I37" s="345"/>
      <c r="J37" s="345"/>
      <c r="K37" s="346"/>
      <c r="L37" s="348" t="s">
        <v>130</v>
      </c>
      <c r="M37" s="349"/>
      <c r="N37" s="349"/>
      <c r="O37" s="350"/>
      <c r="P37" s="543" t="s">
        <v>49</v>
      </c>
      <c r="Q37" s="544"/>
      <c r="R37" s="545"/>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560"/>
      <c r="AY37" s="561"/>
      <c r="AZ37" s="562"/>
      <c r="BA37" s="563"/>
      <c r="BB37" s="435" t="s">
        <v>139</v>
      </c>
      <c r="BC37" s="436"/>
      <c r="BD37" s="436"/>
      <c r="BE37" s="436"/>
      <c r="BF37" s="437"/>
    </row>
    <row r="38" spans="2:58" ht="20.25" customHeight="1" x14ac:dyDescent="0.45">
      <c r="B38" s="541"/>
      <c r="C38" s="441"/>
      <c r="D38" s="442"/>
      <c r="E38" s="443"/>
      <c r="F38" s="94"/>
      <c r="G38" s="342"/>
      <c r="H38" s="347"/>
      <c r="I38" s="345"/>
      <c r="J38" s="345"/>
      <c r="K38" s="346"/>
      <c r="L38" s="351"/>
      <c r="M38" s="352"/>
      <c r="N38" s="352"/>
      <c r="O38" s="353"/>
      <c r="P38" s="550" t="s">
        <v>15</v>
      </c>
      <c r="Q38" s="551"/>
      <c r="R38" s="552"/>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553">
        <f>IF($BB$3="４週",SUM(S38:AT38),IF($BB$3="暦月",SUM(S38:AW38),""))</f>
        <v>96</v>
      </c>
      <c r="AY38" s="554"/>
      <c r="AZ38" s="555">
        <f>IF($BB$3="４週",AX38/4,IF($BB$3="暦月",【記載例】地密通所・認知症対応型通所介護!AX38/(【記載例】地密通所・認知症対応型通所介護!$BB$8/7),""))</f>
        <v>24</v>
      </c>
      <c r="BA38" s="556"/>
      <c r="BB38" s="420"/>
      <c r="BC38" s="421"/>
      <c r="BD38" s="421"/>
      <c r="BE38" s="421"/>
      <c r="BF38" s="422"/>
    </row>
    <row r="39" spans="2:58" ht="20.25" customHeight="1" x14ac:dyDescent="0.45">
      <c r="B39" s="541"/>
      <c r="C39" s="444"/>
      <c r="D39" s="445"/>
      <c r="E39" s="446"/>
      <c r="F39" s="94" t="str">
        <f>C37</f>
        <v>介護職員</v>
      </c>
      <c r="G39" s="343"/>
      <c r="H39" s="347"/>
      <c r="I39" s="345"/>
      <c r="J39" s="345"/>
      <c r="K39" s="346"/>
      <c r="L39" s="354"/>
      <c r="M39" s="355"/>
      <c r="N39" s="355"/>
      <c r="O39" s="356"/>
      <c r="P39" s="557" t="s">
        <v>50</v>
      </c>
      <c r="Q39" s="558"/>
      <c r="R39" s="559"/>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520">
        <f>IF($BB$3="４週",SUM(S39:AT39),IF($BB$3="暦月",SUM(S39:AW39),""))</f>
        <v>84</v>
      </c>
      <c r="AY39" s="521"/>
      <c r="AZ39" s="522">
        <f>IF($BB$3="４週",AX39/4,IF($BB$3="暦月",【記載例】地密通所・認知症対応型通所介護!AX39/(【記載例】地密通所・認知症対応型通所介護!$BB$8/7),""))</f>
        <v>21</v>
      </c>
      <c r="BA39" s="523"/>
      <c r="BB39" s="423"/>
      <c r="BC39" s="424"/>
      <c r="BD39" s="424"/>
      <c r="BE39" s="424"/>
      <c r="BF39" s="425"/>
    </row>
    <row r="40" spans="2:58" ht="20.25" customHeight="1" x14ac:dyDescent="0.45">
      <c r="B40" s="541">
        <f>B37+1</f>
        <v>7</v>
      </c>
      <c r="C40" s="438" t="s">
        <v>61</v>
      </c>
      <c r="D40" s="439"/>
      <c r="E40" s="440"/>
      <c r="F40" s="117"/>
      <c r="G40" s="341" t="s">
        <v>123</v>
      </c>
      <c r="H40" s="344" t="s">
        <v>107</v>
      </c>
      <c r="I40" s="345"/>
      <c r="J40" s="345"/>
      <c r="K40" s="346"/>
      <c r="L40" s="348" t="s">
        <v>132</v>
      </c>
      <c r="M40" s="349"/>
      <c r="N40" s="349"/>
      <c r="O40" s="350"/>
      <c r="P40" s="543" t="s">
        <v>49</v>
      </c>
      <c r="Q40" s="544"/>
      <c r="R40" s="545"/>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560"/>
      <c r="AY40" s="561"/>
      <c r="AZ40" s="562"/>
      <c r="BA40" s="563"/>
      <c r="BB40" s="435" t="s">
        <v>140</v>
      </c>
      <c r="BC40" s="436"/>
      <c r="BD40" s="436"/>
      <c r="BE40" s="436"/>
      <c r="BF40" s="437"/>
    </row>
    <row r="41" spans="2:58" ht="20.25" customHeight="1" x14ac:dyDescent="0.45">
      <c r="B41" s="541"/>
      <c r="C41" s="441"/>
      <c r="D41" s="442"/>
      <c r="E41" s="443"/>
      <c r="F41" s="94"/>
      <c r="G41" s="342"/>
      <c r="H41" s="347"/>
      <c r="I41" s="345"/>
      <c r="J41" s="345"/>
      <c r="K41" s="346"/>
      <c r="L41" s="351"/>
      <c r="M41" s="352"/>
      <c r="N41" s="352"/>
      <c r="O41" s="353"/>
      <c r="P41" s="550" t="s">
        <v>15</v>
      </c>
      <c r="Q41" s="551"/>
      <c r="R41" s="552"/>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553">
        <f>IF($BB$3="４週",SUM(S41:AT41),IF($BB$3="暦月",SUM(S41:AW41),""))</f>
        <v>32</v>
      </c>
      <c r="AY41" s="554"/>
      <c r="AZ41" s="555">
        <f>IF($BB$3="４週",AX41/4,IF($BB$3="暦月",【記載例】地密通所・認知症対応型通所介護!AX41/(【記載例】地密通所・認知症対応型通所介護!$BB$8/7),""))</f>
        <v>8</v>
      </c>
      <c r="BA41" s="556"/>
      <c r="BB41" s="420"/>
      <c r="BC41" s="421"/>
      <c r="BD41" s="421"/>
      <c r="BE41" s="421"/>
      <c r="BF41" s="422"/>
    </row>
    <row r="42" spans="2:58" ht="20.25" customHeight="1" x14ac:dyDescent="0.45">
      <c r="B42" s="541"/>
      <c r="C42" s="444"/>
      <c r="D42" s="445"/>
      <c r="E42" s="446"/>
      <c r="F42" s="94" t="str">
        <f>C40</f>
        <v>介護職員</v>
      </c>
      <c r="G42" s="343"/>
      <c r="H42" s="347"/>
      <c r="I42" s="345"/>
      <c r="J42" s="345"/>
      <c r="K42" s="346"/>
      <c r="L42" s="354"/>
      <c r="M42" s="355"/>
      <c r="N42" s="355"/>
      <c r="O42" s="356"/>
      <c r="P42" s="557" t="s">
        <v>50</v>
      </c>
      <c r="Q42" s="558"/>
      <c r="R42" s="559"/>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520">
        <f>IF($BB$3="４週",SUM(S42:AT42),IF($BB$3="暦月",SUM(S42:AW42),""))</f>
        <v>28</v>
      </c>
      <c r="AY42" s="521"/>
      <c r="AZ42" s="522">
        <f>IF($BB$3="４週",AX42/4,IF($BB$3="暦月",【記載例】地密通所・認知症対応型通所介護!AX42/(【記載例】地密通所・認知症対応型通所介護!$BB$8/7),""))</f>
        <v>7</v>
      </c>
      <c r="BA42" s="523"/>
      <c r="BB42" s="423"/>
      <c r="BC42" s="424"/>
      <c r="BD42" s="424"/>
      <c r="BE42" s="424"/>
      <c r="BF42" s="425"/>
    </row>
    <row r="43" spans="2:58" ht="20.25" customHeight="1" x14ac:dyDescent="0.45">
      <c r="B43" s="541">
        <f>B40+1</f>
        <v>8</v>
      </c>
      <c r="C43" s="438" t="s">
        <v>61</v>
      </c>
      <c r="D43" s="439"/>
      <c r="E43" s="440"/>
      <c r="F43" s="117"/>
      <c r="G43" s="341" t="s">
        <v>124</v>
      </c>
      <c r="H43" s="344" t="s">
        <v>32</v>
      </c>
      <c r="I43" s="345"/>
      <c r="J43" s="345"/>
      <c r="K43" s="346"/>
      <c r="L43" s="348" t="s">
        <v>134</v>
      </c>
      <c r="M43" s="349"/>
      <c r="N43" s="349"/>
      <c r="O43" s="350"/>
      <c r="P43" s="543" t="s">
        <v>49</v>
      </c>
      <c r="Q43" s="544"/>
      <c r="R43" s="545"/>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560"/>
      <c r="AY43" s="561"/>
      <c r="AZ43" s="562"/>
      <c r="BA43" s="563"/>
      <c r="BB43" s="435"/>
      <c r="BC43" s="436"/>
      <c r="BD43" s="436"/>
      <c r="BE43" s="436"/>
      <c r="BF43" s="437"/>
    </row>
    <row r="44" spans="2:58" ht="20.25" customHeight="1" x14ac:dyDescent="0.45">
      <c r="B44" s="541"/>
      <c r="C44" s="441"/>
      <c r="D44" s="442"/>
      <c r="E44" s="443"/>
      <c r="F44" s="94"/>
      <c r="G44" s="342"/>
      <c r="H44" s="347"/>
      <c r="I44" s="345"/>
      <c r="J44" s="345"/>
      <c r="K44" s="346"/>
      <c r="L44" s="351"/>
      <c r="M44" s="352"/>
      <c r="N44" s="352"/>
      <c r="O44" s="353"/>
      <c r="P44" s="550" t="s">
        <v>15</v>
      </c>
      <c r="Q44" s="551"/>
      <c r="R44" s="552"/>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553">
        <f>IF($BB$3="４週",SUM(S44:AT44),IF($BB$3="暦月",SUM(S44:AW44),""))</f>
        <v>160</v>
      </c>
      <c r="AY44" s="554"/>
      <c r="AZ44" s="555">
        <f>IF($BB$3="４週",AX44/4,IF($BB$3="暦月",【記載例】地密通所・認知症対応型通所介護!AX44/(【記載例】地密通所・認知症対応型通所介護!$BB$8/7),""))</f>
        <v>40</v>
      </c>
      <c r="BA44" s="556"/>
      <c r="BB44" s="420"/>
      <c r="BC44" s="421"/>
      <c r="BD44" s="421"/>
      <c r="BE44" s="421"/>
      <c r="BF44" s="422"/>
    </row>
    <row r="45" spans="2:58" ht="20.25" customHeight="1" x14ac:dyDescent="0.45">
      <c r="B45" s="541"/>
      <c r="C45" s="444"/>
      <c r="D45" s="445"/>
      <c r="E45" s="446"/>
      <c r="F45" s="94" t="str">
        <f>C43</f>
        <v>介護職員</v>
      </c>
      <c r="G45" s="343"/>
      <c r="H45" s="347"/>
      <c r="I45" s="345"/>
      <c r="J45" s="345"/>
      <c r="K45" s="346"/>
      <c r="L45" s="354"/>
      <c r="M45" s="355"/>
      <c r="N45" s="355"/>
      <c r="O45" s="356"/>
      <c r="P45" s="557" t="s">
        <v>50</v>
      </c>
      <c r="Q45" s="558"/>
      <c r="R45" s="559"/>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520">
        <f>IF($BB$3="４週",SUM(S45:AT45),IF($BB$3="暦月",SUM(S45:AW45),""))</f>
        <v>140</v>
      </c>
      <c r="AY45" s="521"/>
      <c r="AZ45" s="522">
        <f>IF($BB$3="４週",AX45/4,IF($BB$3="暦月",【記載例】地密通所・認知症対応型通所介護!AX45/(【記載例】地密通所・認知症対応型通所介護!$BB$8/7),""))</f>
        <v>35</v>
      </c>
      <c r="BA45" s="523"/>
      <c r="BB45" s="423"/>
      <c r="BC45" s="424"/>
      <c r="BD45" s="424"/>
      <c r="BE45" s="424"/>
      <c r="BF45" s="425"/>
    </row>
    <row r="46" spans="2:58" ht="20.25" customHeight="1" x14ac:dyDescent="0.45">
      <c r="B46" s="541">
        <f>B43+1</f>
        <v>9</v>
      </c>
      <c r="C46" s="438" t="s">
        <v>61</v>
      </c>
      <c r="D46" s="439"/>
      <c r="E46" s="440"/>
      <c r="F46" s="117"/>
      <c r="G46" s="341" t="s">
        <v>124</v>
      </c>
      <c r="H46" s="344" t="s">
        <v>107</v>
      </c>
      <c r="I46" s="345"/>
      <c r="J46" s="345"/>
      <c r="K46" s="346"/>
      <c r="L46" s="348" t="s">
        <v>135</v>
      </c>
      <c r="M46" s="349"/>
      <c r="N46" s="349"/>
      <c r="O46" s="350"/>
      <c r="P46" s="543" t="s">
        <v>49</v>
      </c>
      <c r="Q46" s="544"/>
      <c r="R46" s="545"/>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560"/>
      <c r="AY46" s="561"/>
      <c r="AZ46" s="562"/>
      <c r="BA46" s="563"/>
      <c r="BB46" s="435"/>
      <c r="BC46" s="436"/>
      <c r="BD46" s="436"/>
      <c r="BE46" s="436"/>
      <c r="BF46" s="437"/>
    </row>
    <row r="47" spans="2:58" ht="20.25" customHeight="1" x14ac:dyDescent="0.45">
      <c r="B47" s="541"/>
      <c r="C47" s="441"/>
      <c r="D47" s="442"/>
      <c r="E47" s="443"/>
      <c r="F47" s="94"/>
      <c r="G47" s="342"/>
      <c r="H47" s="347"/>
      <c r="I47" s="345"/>
      <c r="J47" s="345"/>
      <c r="K47" s="346"/>
      <c r="L47" s="351"/>
      <c r="M47" s="352"/>
      <c r="N47" s="352"/>
      <c r="O47" s="353"/>
      <c r="P47" s="550" t="s">
        <v>15</v>
      </c>
      <c r="Q47" s="551"/>
      <c r="R47" s="552"/>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553">
        <f>IF($BB$3="４週",SUM(S47:AT47),IF($BB$3="暦月",SUM(S47:AW47),""))</f>
        <v>160</v>
      </c>
      <c r="AY47" s="554"/>
      <c r="AZ47" s="555">
        <f>IF($BB$3="４週",AX47/4,IF($BB$3="暦月",【記載例】地密通所・認知症対応型通所介護!AX47/(【記載例】地密通所・認知症対応型通所介護!$BB$8/7),""))</f>
        <v>40</v>
      </c>
      <c r="BA47" s="556"/>
      <c r="BB47" s="420"/>
      <c r="BC47" s="421"/>
      <c r="BD47" s="421"/>
      <c r="BE47" s="421"/>
      <c r="BF47" s="422"/>
    </row>
    <row r="48" spans="2:58" ht="20.25" customHeight="1" x14ac:dyDescent="0.45">
      <c r="B48" s="541"/>
      <c r="C48" s="444"/>
      <c r="D48" s="445"/>
      <c r="E48" s="446"/>
      <c r="F48" s="94" t="str">
        <f>C46</f>
        <v>介護職員</v>
      </c>
      <c r="G48" s="343"/>
      <c r="H48" s="347"/>
      <c r="I48" s="345"/>
      <c r="J48" s="345"/>
      <c r="K48" s="346"/>
      <c r="L48" s="354"/>
      <c r="M48" s="355"/>
      <c r="N48" s="355"/>
      <c r="O48" s="356"/>
      <c r="P48" s="557" t="s">
        <v>50</v>
      </c>
      <c r="Q48" s="558"/>
      <c r="R48" s="559"/>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520">
        <f>IF($BB$3="４週",SUM(S48:AT48),IF($BB$3="暦月",SUM(S48:AW48),""))</f>
        <v>140</v>
      </c>
      <c r="AY48" s="521"/>
      <c r="AZ48" s="522">
        <f>IF($BB$3="４週",AX48/4,IF($BB$3="暦月",【記載例】地密通所・認知症対応型通所介護!AX48/(【記載例】地密通所・認知症対応型通所介護!$BB$8/7),""))</f>
        <v>35</v>
      </c>
      <c r="BA48" s="523"/>
      <c r="BB48" s="423"/>
      <c r="BC48" s="424"/>
      <c r="BD48" s="424"/>
      <c r="BE48" s="424"/>
      <c r="BF48" s="425"/>
    </row>
    <row r="49" spans="2:58" ht="20.25" customHeight="1" x14ac:dyDescent="0.45">
      <c r="B49" s="541">
        <f>B46+1</f>
        <v>10</v>
      </c>
      <c r="C49" s="438" t="s">
        <v>62</v>
      </c>
      <c r="D49" s="439"/>
      <c r="E49" s="440"/>
      <c r="F49" s="117"/>
      <c r="G49" s="341" t="s">
        <v>123</v>
      </c>
      <c r="H49" s="344" t="s">
        <v>14</v>
      </c>
      <c r="I49" s="345"/>
      <c r="J49" s="345"/>
      <c r="K49" s="346"/>
      <c r="L49" s="348" t="s">
        <v>131</v>
      </c>
      <c r="M49" s="349"/>
      <c r="N49" s="349"/>
      <c r="O49" s="350"/>
      <c r="P49" s="543" t="s">
        <v>49</v>
      </c>
      <c r="Q49" s="544"/>
      <c r="R49" s="545"/>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560"/>
      <c r="AY49" s="561"/>
      <c r="AZ49" s="562"/>
      <c r="BA49" s="563"/>
      <c r="BB49" s="435" t="s">
        <v>142</v>
      </c>
      <c r="BC49" s="436"/>
      <c r="BD49" s="436"/>
      <c r="BE49" s="436"/>
      <c r="BF49" s="437"/>
    </row>
    <row r="50" spans="2:58" ht="20.25" customHeight="1" x14ac:dyDescent="0.45">
      <c r="B50" s="541"/>
      <c r="C50" s="441"/>
      <c r="D50" s="442"/>
      <c r="E50" s="443"/>
      <c r="F50" s="94"/>
      <c r="G50" s="342"/>
      <c r="H50" s="347"/>
      <c r="I50" s="345"/>
      <c r="J50" s="345"/>
      <c r="K50" s="346"/>
      <c r="L50" s="351"/>
      <c r="M50" s="352"/>
      <c r="N50" s="352"/>
      <c r="O50" s="353"/>
      <c r="P50" s="550" t="s">
        <v>15</v>
      </c>
      <c r="Q50" s="551"/>
      <c r="R50" s="552"/>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553">
        <f>IF($BB$3="４週",SUM(S50:AT50),IF($BB$3="暦月",SUM(S50:AW50),""))</f>
        <v>64</v>
      </c>
      <c r="AY50" s="554"/>
      <c r="AZ50" s="555">
        <f>IF($BB$3="４週",AX50/4,IF($BB$3="暦月",【記載例】地密通所・認知症対応型通所介護!AX50/(【記載例】地密通所・認知症対応型通所介護!$BB$8/7),""))</f>
        <v>16</v>
      </c>
      <c r="BA50" s="556"/>
      <c r="BB50" s="420"/>
      <c r="BC50" s="421"/>
      <c r="BD50" s="421"/>
      <c r="BE50" s="421"/>
      <c r="BF50" s="422"/>
    </row>
    <row r="51" spans="2:58" ht="20.25" customHeight="1" x14ac:dyDescent="0.45">
      <c r="B51" s="541"/>
      <c r="C51" s="444"/>
      <c r="D51" s="445"/>
      <c r="E51" s="446"/>
      <c r="F51" s="94" t="str">
        <f>C49</f>
        <v>機能訓練指導員</v>
      </c>
      <c r="G51" s="343"/>
      <c r="H51" s="347"/>
      <c r="I51" s="345"/>
      <c r="J51" s="345"/>
      <c r="K51" s="346"/>
      <c r="L51" s="354"/>
      <c r="M51" s="355"/>
      <c r="N51" s="355"/>
      <c r="O51" s="356"/>
      <c r="P51" s="557" t="s">
        <v>50</v>
      </c>
      <c r="Q51" s="558"/>
      <c r="R51" s="559"/>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520">
        <f>IF($BB$3="４週",SUM(S51:AT51),IF($BB$3="暦月",SUM(S51:AW51),""))</f>
        <v>48</v>
      </c>
      <c r="AY51" s="521"/>
      <c r="AZ51" s="522">
        <f>IF($BB$3="４週",AX51/4,IF($BB$3="暦月",【記載例】地密通所・認知症対応型通所介護!AX51/(【記載例】地密通所・認知症対応型通所介護!$BB$8/7),""))</f>
        <v>12</v>
      </c>
      <c r="BA51" s="523"/>
      <c r="BB51" s="423"/>
      <c r="BC51" s="424"/>
      <c r="BD51" s="424"/>
      <c r="BE51" s="424"/>
      <c r="BF51" s="425"/>
    </row>
    <row r="52" spans="2:58" ht="20.25" customHeight="1" x14ac:dyDescent="0.45">
      <c r="B52" s="541">
        <f>B49+1</f>
        <v>11</v>
      </c>
      <c r="C52" s="438" t="s">
        <v>62</v>
      </c>
      <c r="D52" s="439"/>
      <c r="E52" s="440"/>
      <c r="F52" s="117"/>
      <c r="G52" s="341" t="s">
        <v>216</v>
      </c>
      <c r="H52" s="344" t="s">
        <v>14</v>
      </c>
      <c r="I52" s="345"/>
      <c r="J52" s="345"/>
      <c r="K52" s="346"/>
      <c r="L52" s="348" t="s">
        <v>133</v>
      </c>
      <c r="M52" s="349"/>
      <c r="N52" s="349"/>
      <c r="O52" s="350"/>
      <c r="P52" s="543" t="s">
        <v>49</v>
      </c>
      <c r="Q52" s="544"/>
      <c r="R52" s="545"/>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560"/>
      <c r="AY52" s="561"/>
      <c r="AZ52" s="562"/>
      <c r="BA52" s="563"/>
      <c r="BB52" s="435" t="s">
        <v>137</v>
      </c>
      <c r="BC52" s="436"/>
      <c r="BD52" s="436"/>
      <c r="BE52" s="436"/>
      <c r="BF52" s="437"/>
    </row>
    <row r="53" spans="2:58" ht="20.25" customHeight="1" x14ac:dyDescent="0.45">
      <c r="B53" s="541"/>
      <c r="C53" s="441"/>
      <c r="D53" s="442"/>
      <c r="E53" s="443"/>
      <c r="F53" s="94"/>
      <c r="G53" s="342"/>
      <c r="H53" s="347"/>
      <c r="I53" s="345"/>
      <c r="J53" s="345"/>
      <c r="K53" s="346"/>
      <c r="L53" s="351"/>
      <c r="M53" s="352"/>
      <c r="N53" s="352"/>
      <c r="O53" s="353"/>
      <c r="P53" s="550" t="s">
        <v>15</v>
      </c>
      <c r="Q53" s="551"/>
      <c r="R53" s="552"/>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553">
        <f>IF($BB$3="４週",SUM(S53:AT53),IF($BB$3="暦月",SUM(S53:AW53),""))</f>
        <v>48</v>
      </c>
      <c r="AY53" s="554"/>
      <c r="AZ53" s="555">
        <f>IF($BB$3="４週",AX53/4,IF($BB$3="暦月",【記載例】地密通所・認知症対応型通所介護!AX53/(【記載例】地密通所・認知症対応型通所介護!$BB$8/7),""))</f>
        <v>12</v>
      </c>
      <c r="BA53" s="556"/>
      <c r="BB53" s="420"/>
      <c r="BC53" s="421"/>
      <c r="BD53" s="421"/>
      <c r="BE53" s="421"/>
      <c r="BF53" s="422"/>
    </row>
    <row r="54" spans="2:58" ht="20.25" customHeight="1" x14ac:dyDescent="0.45">
      <c r="B54" s="541"/>
      <c r="C54" s="444"/>
      <c r="D54" s="445"/>
      <c r="E54" s="446"/>
      <c r="F54" s="94" t="str">
        <f>C52</f>
        <v>機能訓練指導員</v>
      </c>
      <c r="G54" s="343"/>
      <c r="H54" s="347"/>
      <c r="I54" s="345"/>
      <c r="J54" s="345"/>
      <c r="K54" s="346"/>
      <c r="L54" s="354"/>
      <c r="M54" s="355"/>
      <c r="N54" s="355"/>
      <c r="O54" s="356"/>
      <c r="P54" s="557" t="s">
        <v>50</v>
      </c>
      <c r="Q54" s="558"/>
      <c r="R54" s="559"/>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520">
        <f>IF($BB$3="４週",SUM(S54:AT54),IF($BB$3="暦月",SUM(S54:AW54),""))</f>
        <v>36</v>
      </c>
      <c r="AY54" s="521"/>
      <c r="AZ54" s="522">
        <f>IF($BB$3="４週",AX54/4,IF($BB$3="暦月",【記載例】地密通所・認知症対応型通所介護!AX54/(【記載例】地密通所・認知症対応型通所介護!$BB$8/7),""))</f>
        <v>9</v>
      </c>
      <c r="BA54" s="523"/>
      <c r="BB54" s="423"/>
      <c r="BC54" s="424"/>
      <c r="BD54" s="424"/>
      <c r="BE54" s="424"/>
      <c r="BF54" s="425"/>
    </row>
    <row r="55" spans="2:58" ht="20.25" customHeight="1" x14ac:dyDescent="0.45">
      <c r="B55" s="541">
        <f>B52+1</f>
        <v>12</v>
      </c>
      <c r="C55" s="438"/>
      <c r="D55" s="439"/>
      <c r="E55" s="440"/>
      <c r="F55" s="117"/>
      <c r="G55" s="341"/>
      <c r="H55" s="344"/>
      <c r="I55" s="345"/>
      <c r="J55" s="345"/>
      <c r="K55" s="346"/>
      <c r="L55" s="348"/>
      <c r="M55" s="349"/>
      <c r="N55" s="349"/>
      <c r="O55" s="350"/>
      <c r="P55" s="543" t="s">
        <v>49</v>
      </c>
      <c r="Q55" s="544"/>
      <c r="R55" s="54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60"/>
      <c r="AY55" s="561"/>
      <c r="AZ55" s="562"/>
      <c r="BA55" s="563"/>
      <c r="BB55" s="461"/>
      <c r="BC55" s="349"/>
      <c r="BD55" s="349"/>
      <c r="BE55" s="349"/>
      <c r="BF55" s="350"/>
    </row>
    <row r="56" spans="2:58" ht="20.25" customHeight="1" x14ac:dyDescent="0.45">
      <c r="B56" s="541"/>
      <c r="C56" s="441"/>
      <c r="D56" s="442"/>
      <c r="E56" s="443"/>
      <c r="F56" s="94"/>
      <c r="G56" s="342"/>
      <c r="H56" s="347"/>
      <c r="I56" s="345"/>
      <c r="J56" s="345"/>
      <c r="K56" s="346"/>
      <c r="L56" s="351"/>
      <c r="M56" s="352"/>
      <c r="N56" s="352"/>
      <c r="O56" s="353"/>
      <c r="P56" s="550" t="s">
        <v>15</v>
      </c>
      <c r="Q56" s="551"/>
      <c r="R56" s="552"/>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553">
        <f>IF($BB$3="４週",SUM(S56:AT56),IF($BB$3="暦月",SUM(S56:AW56),""))</f>
        <v>0</v>
      </c>
      <c r="AY56" s="554"/>
      <c r="AZ56" s="555">
        <f>IF($BB$3="４週",AX56/4,IF($BB$3="暦月",【記載例】地密通所・認知症対応型通所介護!AX56/(【記載例】地密通所・認知症対応型通所介護!$BB$8/7),""))</f>
        <v>0</v>
      </c>
      <c r="BA56" s="556"/>
      <c r="BB56" s="462"/>
      <c r="BC56" s="352"/>
      <c r="BD56" s="352"/>
      <c r="BE56" s="352"/>
      <c r="BF56" s="353"/>
    </row>
    <row r="57" spans="2:58" ht="20.25" customHeight="1" x14ac:dyDescent="0.45">
      <c r="B57" s="541"/>
      <c r="C57" s="444"/>
      <c r="D57" s="445"/>
      <c r="E57" s="446"/>
      <c r="F57" s="94">
        <f>C55</f>
        <v>0</v>
      </c>
      <c r="G57" s="343"/>
      <c r="H57" s="347"/>
      <c r="I57" s="345"/>
      <c r="J57" s="345"/>
      <c r="K57" s="346"/>
      <c r="L57" s="354"/>
      <c r="M57" s="355"/>
      <c r="N57" s="355"/>
      <c r="O57" s="356"/>
      <c r="P57" s="557" t="s">
        <v>50</v>
      </c>
      <c r="Q57" s="558"/>
      <c r="R57" s="559"/>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520">
        <f>IF($BB$3="４週",SUM(S57:AT57),IF($BB$3="暦月",SUM(S57:AW57),""))</f>
        <v>0</v>
      </c>
      <c r="AY57" s="521"/>
      <c r="AZ57" s="522">
        <f>IF($BB$3="４週",AX57/4,IF($BB$3="暦月",【記載例】地密通所・認知症対応型通所介護!AX57/(【記載例】地密通所・認知症対応型通所介護!$BB$8/7),""))</f>
        <v>0</v>
      </c>
      <c r="BA57" s="523"/>
      <c r="BB57" s="463"/>
      <c r="BC57" s="355"/>
      <c r="BD57" s="355"/>
      <c r="BE57" s="355"/>
      <c r="BF57" s="356"/>
    </row>
    <row r="58" spans="2:58" ht="20.25" customHeight="1" x14ac:dyDescent="0.45">
      <c r="B58" s="541">
        <f>B55+1</f>
        <v>13</v>
      </c>
      <c r="C58" s="438"/>
      <c r="D58" s="439"/>
      <c r="E58" s="440"/>
      <c r="F58" s="117"/>
      <c r="G58" s="341"/>
      <c r="H58" s="344"/>
      <c r="I58" s="345"/>
      <c r="J58" s="345"/>
      <c r="K58" s="346"/>
      <c r="L58" s="348"/>
      <c r="M58" s="349"/>
      <c r="N58" s="349"/>
      <c r="O58" s="350"/>
      <c r="P58" s="543" t="s">
        <v>49</v>
      </c>
      <c r="Q58" s="544"/>
      <c r="R58" s="54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60"/>
      <c r="AY58" s="561"/>
      <c r="AZ58" s="562"/>
      <c r="BA58" s="563"/>
      <c r="BB58" s="461"/>
      <c r="BC58" s="349"/>
      <c r="BD58" s="349"/>
      <c r="BE58" s="349"/>
      <c r="BF58" s="350"/>
    </row>
    <row r="59" spans="2:58" ht="20.25" customHeight="1" x14ac:dyDescent="0.45">
      <c r="B59" s="541"/>
      <c r="C59" s="441"/>
      <c r="D59" s="442"/>
      <c r="E59" s="443"/>
      <c r="F59" s="94"/>
      <c r="G59" s="342"/>
      <c r="H59" s="347"/>
      <c r="I59" s="345"/>
      <c r="J59" s="345"/>
      <c r="K59" s="346"/>
      <c r="L59" s="351"/>
      <c r="M59" s="352"/>
      <c r="N59" s="352"/>
      <c r="O59" s="353"/>
      <c r="P59" s="550" t="s">
        <v>15</v>
      </c>
      <c r="Q59" s="551"/>
      <c r="R59" s="552"/>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553">
        <f>IF($BB$3="４週",SUM(S59:AT59),IF($BB$3="暦月",SUM(S59:AW59),""))</f>
        <v>0</v>
      </c>
      <c r="AY59" s="554"/>
      <c r="AZ59" s="555">
        <f>IF($BB$3="４週",AX59/4,IF($BB$3="暦月",【記載例】地密通所・認知症対応型通所介護!AX59/(【記載例】地密通所・認知症対応型通所介護!$BB$8/7),""))</f>
        <v>0</v>
      </c>
      <c r="BA59" s="556"/>
      <c r="BB59" s="462"/>
      <c r="BC59" s="352"/>
      <c r="BD59" s="352"/>
      <c r="BE59" s="352"/>
      <c r="BF59" s="353"/>
    </row>
    <row r="60" spans="2:58" ht="20.25" customHeight="1" thickBot="1" x14ac:dyDescent="0.5">
      <c r="B60" s="542"/>
      <c r="C60" s="444"/>
      <c r="D60" s="445"/>
      <c r="E60" s="446"/>
      <c r="F60" s="97">
        <f>C58</f>
        <v>0</v>
      </c>
      <c r="G60" s="454"/>
      <c r="H60" s="455"/>
      <c r="I60" s="456"/>
      <c r="J60" s="456"/>
      <c r="K60" s="457"/>
      <c r="L60" s="458"/>
      <c r="M60" s="459"/>
      <c r="N60" s="459"/>
      <c r="O60" s="460"/>
      <c r="P60" s="564" t="s">
        <v>50</v>
      </c>
      <c r="Q60" s="565"/>
      <c r="R60" s="566"/>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520">
        <f>IF($BB$3="４週",SUM(S60:AT60),IF($BB$3="暦月",SUM(S60:AW60),""))</f>
        <v>0</v>
      </c>
      <c r="AY60" s="521"/>
      <c r="AZ60" s="522">
        <f>IF($BB$3="４週",AX60/4,IF($BB$3="暦月",【記載例】地密通所・認知症対応型通所介護!AX60/(【記載例】地密通所・認知症対応型通所介護!$BB$8/7),""))</f>
        <v>0</v>
      </c>
      <c r="BA60" s="523"/>
      <c r="BB60" s="494"/>
      <c r="BC60" s="459"/>
      <c r="BD60" s="459"/>
      <c r="BE60" s="459"/>
      <c r="BF60" s="460"/>
    </row>
    <row r="61" spans="2:58" s="188" customFormat="1" ht="6" customHeight="1" thickBot="1" x14ac:dyDescent="0.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5">
      <c r="B62" s="189"/>
      <c r="C62" s="190"/>
      <c r="D62" s="190"/>
      <c r="E62" s="190"/>
      <c r="F62" s="190"/>
      <c r="G62" s="546" t="s">
        <v>192</v>
      </c>
      <c r="H62" s="546"/>
      <c r="I62" s="546"/>
      <c r="J62" s="546"/>
      <c r="K62" s="546"/>
      <c r="L62" s="546"/>
      <c r="M62" s="546"/>
      <c r="N62" s="546"/>
      <c r="O62" s="546"/>
      <c r="P62" s="546"/>
      <c r="Q62" s="546"/>
      <c r="R62" s="547"/>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524">
        <f>IF(SUMIF($F$22:$F$60, "生活相談員", AX22:AY60)=0,"",SUMIF($F$22:$F$60,"生活相談員",AX22:AY60))</f>
        <v>196</v>
      </c>
      <c r="AY62" s="525"/>
      <c r="AZ62" s="526">
        <f>IF(AX62="","",IF($BB$3="４週",AX62/4,IF($BB$3="暦月",AX62/(【記載例】地密通所・認知症対応型通所介護!$BB$8/7),"")))</f>
        <v>49</v>
      </c>
      <c r="BA62" s="527"/>
      <c r="BB62" s="501"/>
      <c r="BC62" s="502"/>
      <c r="BD62" s="502"/>
      <c r="BE62" s="502"/>
      <c r="BF62" s="503"/>
    </row>
    <row r="63" spans="2:58" ht="20.25" customHeight="1" x14ac:dyDescent="0.45">
      <c r="B63" s="191"/>
      <c r="C63" s="192"/>
      <c r="D63" s="192"/>
      <c r="E63" s="192"/>
      <c r="F63" s="192"/>
      <c r="G63" s="548" t="s">
        <v>193</v>
      </c>
      <c r="H63" s="548"/>
      <c r="I63" s="548"/>
      <c r="J63" s="548"/>
      <c r="K63" s="548"/>
      <c r="L63" s="548"/>
      <c r="M63" s="548"/>
      <c r="N63" s="548"/>
      <c r="O63" s="548"/>
      <c r="P63" s="548"/>
      <c r="Q63" s="548"/>
      <c r="R63" s="549"/>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528">
        <f>IF(SUMIF($F$22:$F$60, "介護職員", AX22:AX60)=0,"",SUMIF($F$22:$F$60, "介護職員", AX22:AX60))</f>
        <v>392</v>
      </c>
      <c r="AY63" s="529"/>
      <c r="AZ63" s="530">
        <f>IF(AX63="","",IF($BB$3="４週",AX63/4,IF($BB$3="暦月",AX63/(【記載例】地密通所・認知症対応型通所介護!$BB$8/7),"")))</f>
        <v>98</v>
      </c>
      <c r="BA63" s="531"/>
      <c r="BB63" s="504"/>
      <c r="BC63" s="505"/>
      <c r="BD63" s="505"/>
      <c r="BE63" s="505"/>
      <c r="BF63" s="506"/>
    </row>
    <row r="64" spans="2:58" ht="20.25" customHeight="1" x14ac:dyDescent="0.45">
      <c r="B64" s="191"/>
      <c r="C64" s="192"/>
      <c r="D64" s="192"/>
      <c r="E64" s="192"/>
      <c r="F64" s="192"/>
      <c r="G64" s="548" t="s">
        <v>195</v>
      </c>
      <c r="H64" s="548"/>
      <c r="I64" s="548"/>
      <c r="J64" s="548"/>
      <c r="K64" s="548"/>
      <c r="L64" s="548"/>
      <c r="M64" s="548"/>
      <c r="N64" s="548"/>
      <c r="O64" s="548"/>
      <c r="P64" s="548"/>
      <c r="Q64" s="548"/>
      <c r="R64" s="549"/>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532"/>
      <c r="AY64" s="533"/>
      <c r="AZ64" s="533"/>
      <c r="BA64" s="534"/>
      <c r="BB64" s="504"/>
      <c r="BC64" s="505"/>
      <c r="BD64" s="505"/>
      <c r="BE64" s="505"/>
      <c r="BF64" s="506"/>
    </row>
    <row r="65" spans="1:73" ht="20.25" customHeight="1" x14ac:dyDescent="0.45">
      <c r="B65" s="191"/>
      <c r="C65" s="192"/>
      <c r="D65" s="192"/>
      <c r="E65" s="192"/>
      <c r="F65" s="192"/>
      <c r="G65" s="548" t="s">
        <v>196</v>
      </c>
      <c r="H65" s="548"/>
      <c r="I65" s="548"/>
      <c r="J65" s="548"/>
      <c r="K65" s="548"/>
      <c r="L65" s="548"/>
      <c r="M65" s="548"/>
      <c r="N65" s="548"/>
      <c r="O65" s="548"/>
      <c r="P65" s="548"/>
      <c r="Q65" s="548"/>
      <c r="R65" s="549"/>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535"/>
      <c r="AY65" s="536"/>
      <c r="AZ65" s="536"/>
      <c r="BA65" s="537"/>
      <c r="BB65" s="504"/>
      <c r="BC65" s="505"/>
      <c r="BD65" s="505"/>
      <c r="BE65" s="505"/>
      <c r="BF65" s="506"/>
    </row>
    <row r="66" spans="1:73" ht="20.25" customHeight="1" thickBot="1" x14ac:dyDescent="0.5">
      <c r="B66" s="193"/>
      <c r="C66" s="194"/>
      <c r="D66" s="194"/>
      <c r="E66" s="194"/>
      <c r="F66" s="194"/>
      <c r="G66" s="623" t="s">
        <v>197</v>
      </c>
      <c r="H66" s="623"/>
      <c r="I66" s="623"/>
      <c r="J66" s="623"/>
      <c r="K66" s="623"/>
      <c r="L66" s="623"/>
      <c r="M66" s="623"/>
      <c r="N66" s="623"/>
      <c r="O66" s="623"/>
      <c r="P66" s="623"/>
      <c r="Q66" s="623"/>
      <c r="R66" s="624"/>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535"/>
      <c r="AY66" s="536"/>
      <c r="AZ66" s="536"/>
      <c r="BA66" s="537"/>
      <c r="BB66" s="504"/>
      <c r="BC66" s="505"/>
      <c r="BD66" s="505"/>
      <c r="BE66" s="505"/>
      <c r="BF66" s="506"/>
    </row>
    <row r="67" spans="1:73" ht="18.75" customHeight="1" x14ac:dyDescent="0.45">
      <c r="B67" s="510" t="s">
        <v>198</v>
      </c>
      <c r="C67" s="511"/>
      <c r="D67" s="511"/>
      <c r="E67" s="511"/>
      <c r="F67" s="511"/>
      <c r="G67" s="511"/>
      <c r="H67" s="511"/>
      <c r="I67" s="511"/>
      <c r="J67" s="511"/>
      <c r="K67" s="512"/>
      <c r="L67" s="516" t="s">
        <v>60</v>
      </c>
      <c r="M67" s="516"/>
      <c r="N67" s="516"/>
      <c r="O67" s="516"/>
      <c r="P67" s="516"/>
      <c r="Q67" s="516"/>
      <c r="R67" s="517"/>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535"/>
      <c r="AY67" s="536"/>
      <c r="AZ67" s="536"/>
      <c r="BA67" s="537"/>
      <c r="BB67" s="504"/>
      <c r="BC67" s="505"/>
      <c r="BD67" s="505"/>
      <c r="BE67" s="505"/>
      <c r="BF67" s="506"/>
    </row>
    <row r="68" spans="1:73" ht="18.75" customHeight="1" x14ac:dyDescent="0.45">
      <c r="B68" s="510"/>
      <c r="C68" s="511"/>
      <c r="D68" s="511"/>
      <c r="E68" s="511"/>
      <c r="F68" s="511"/>
      <c r="G68" s="511"/>
      <c r="H68" s="511"/>
      <c r="I68" s="511"/>
      <c r="J68" s="511"/>
      <c r="K68" s="512"/>
      <c r="L68" s="518" t="s">
        <v>5</v>
      </c>
      <c r="M68" s="518"/>
      <c r="N68" s="518"/>
      <c r="O68" s="518"/>
      <c r="P68" s="518"/>
      <c r="Q68" s="518"/>
      <c r="R68" s="519"/>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535"/>
      <c r="AY68" s="536"/>
      <c r="AZ68" s="536"/>
      <c r="BA68" s="537"/>
      <c r="BB68" s="504"/>
      <c r="BC68" s="505"/>
      <c r="BD68" s="505"/>
      <c r="BE68" s="505"/>
      <c r="BF68" s="506"/>
    </row>
    <row r="69" spans="1:73" ht="18.75" customHeight="1" x14ac:dyDescent="0.45">
      <c r="B69" s="510"/>
      <c r="C69" s="511"/>
      <c r="D69" s="511"/>
      <c r="E69" s="511"/>
      <c r="F69" s="511"/>
      <c r="G69" s="511"/>
      <c r="H69" s="511"/>
      <c r="I69" s="511"/>
      <c r="J69" s="511"/>
      <c r="K69" s="512"/>
      <c r="L69" s="518" t="s">
        <v>61</v>
      </c>
      <c r="M69" s="518"/>
      <c r="N69" s="518"/>
      <c r="O69" s="518"/>
      <c r="P69" s="518"/>
      <c r="Q69" s="518"/>
      <c r="R69" s="519"/>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535"/>
      <c r="AY69" s="536"/>
      <c r="AZ69" s="536"/>
      <c r="BA69" s="537"/>
      <c r="BB69" s="504"/>
      <c r="BC69" s="505"/>
      <c r="BD69" s="505"/>
      <c r="BE69" s="505"/>
      <c r="BF69" s="506"/>
    </row>
    <row r="70" spans="1:73" ht="18.75" customHeight="1" x14ac:dyDescent="0.45">
      <c r="B70" s="510"/>
      <c r="C70" s="511"/>
      <c r="D70" s="511"/>
      <c r="E70" s="511"/>
      <c r="F70" s="511"/>
      <c r="G70" s="511"/>
      <c r="H70" s="511"/>
      <c r="I70" s="511"/>
      <c r="J70" s="511"/>
      <c r="K70" s="512"/>
      <c r="L70" s="518" t="s">
        <v>62</v>
      </c>
      <c r="M70" s="518"/>
      <c r="N70" s="518"/>
      <c r="O70" s="518"/>
      <c r="P70" s="518"/>
      <c r="Q70" s="518"/>
      <c r="R70" s="519"/>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535"/>
      <c r="AY70" s="536"/>
      <c r="AZ70" s="536"/>
      <c r="BA70" s="537"/>
      <c r="BB70" s="504"/>
      <c r="BC70" s="505"/>
      <c r="BD70" s="505"/>
      <c r="BE70" s="505"/>
      <c r="BF70" s="506"/>
    </row>
    <row r="71" spans="1:73" ht="18.75" customHeight="1" thickBot="1" x14ac:dyDescent="0.5">
      <c r="B71" s="513"/>
      <c r="C71" s="514"/>
      <c r="D71" s="514"/>
      <c r="E71" s="514"/>
      <c r="F71" s="514"/>
      <c r="G71" s="514"/>
      <c r="H71" s="514"/>
      <c r="I71" s="514"/>
      <c r="J71" s="514"/>
      <c r="K71" s="515"/>
      <c r="L71" s="451"/>
      <c r="M71" s="451"/>
      <c r="N71" s="451"/>
      <c r="O71" s="451"/>
      <c r="P71" s="451"/>
      <c r="Q71" s="451"/>
      <c r="R71" s="452"/>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538"/>
      <c r="AY71" s="539"/>
      <c r="AZ71" s="539"/>
      <c r="BA71" s="540"/>
      <c r="BB71" s="507"/>
      <c r="BC71" s="508"/>
      <c r="BD71" s="508"/>
      <c r="BE71" s="508"/>
      <c r="BF71" s="509"/>
    </row>
    <row r="72" spans="1:73" ht="13.5" customHeight="1" x14ac:dyDescent="0.45">
      <c r="C72" s="195"/>
      <c r="D72" s="195"/>
      <c r="E72" s="195"/>
      <c r="F72" s="195"/>
      <c r="G72" s="196"/>
      <c r="H72" s="197"/>
      <c r="AF72" s="166"/>
    </row>
    <row r="73" spans="1:73" ht="11.4" customHeight="1" x14ac:dyDescent="0.45">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5">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5">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5">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5">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5">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5">
      <c r="C80" s="166"/>
      <c r="D80" s="166"/>
      <c r="E80" s="166"/>
      <c r="F80" s="166"/>
      <c r="G80" s="166"/>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60" xr:uid="{00000000-0002-0000-0300-000002000000}">
      <formula1>INDIRECT(C22)</formula1>
    </dataValidation>
    <dataValidation type="list" allowBlank="1" showInputMessage="1" sqref="S58:AW58 S22:AW22 S25:AW25 S28:AW28 S31:AW31 S34:AW34 S37:AW37 S40:AW40 S43:AW43 S46:AW46 S49:AW49 S52:AW52 S55:AW55" xr:uid="{00000000-0002-0000-0300-000003000000}">
      <formula1>【記載例】シフト記号</formula1>
    </dataValidation>
    <dataValidation type="list" allowBlank="1" showInputMessage="1" showErrorMessage="1" sqref="BB4:BE4" xr:uid="{00000000-0002-0000-0300-000004000000}">
      <formula1>"予定,実績,予定・実績"</formula1>
    </dataValidation>
    <dataValidation type="list" allowBlank="1" showInputMessage="1" sqref="C22:E60" xr:uid="{00000000-0002-0000-0300-000005000000}">
      <formula1>職種</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W42"/>
  <sheetViews>
    <sheetView zoomScale="75" zoomScaleNormal="75" workbookViewId="0">
      <selection activeCell="U7" sqref="U7"/>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154</v>
      </c>
      <c r="E3" s="84" t="s">
        <v>158</v>
      </c>
      <c r="I3" s="85"/>
    </row>
    <row r="4" spans="2:23" x14ac:dyDescent="0.45">
      <c r="B4" s="83"/>
      <c r="E4" s="500" t="s">
        <v>52</v>
      </c>
      <c r="F4" s="500"/>
      <c r="G4" s="500"/>
      <c r="H4" s="500"/>
      <c r="I4" s="500"/>
      <c r="J4" s="500"/>
      <c r="K4" s="500"/>
      <c r="M4" s="500" t="s">
        <v>51</v>
      </c>
      <c r="N4" s="500"/>
      <c r="O4" s="500"/>
      <c r="Q4" s="500" t="s">
        <v>82</v>
      </c>
      <c r="R4" s="500"/>
      <c r="S4" s="500"/>
      <c r="T4" s="500"/>
      <c r="U4" s="500"/>
      <c r="W4" s="500" t="s">
        <v>157</v>
      </c>
    </row>
    <row r="5" spans="2:23" x14ac:dyDescent="0.45">
      <c r="B5" s="81" t="s">
        <v>98</v>
      </c>
      <c r="C5" s="81" t="s">
        <v>7</v>
      </c>
      <c r="E5" s="81" t="s">
        <v>153</v>
      </c>
      <c r="F5" s="81"/>
      <c r="G5" s="81" t="s">
        <v>152</v>
      </c>
      <c r="I5" s="81" t="s">
        <v>71</v>
      </c>
      <c r="K5" s="81" t="s">
        <v>52</v>
      </c>
      <c r="M5" s="81" t="s">
        <v>155</v>
      </c>
      <c r="O5" s="81" t="s">
        <v>156</v>
      </c>
      <c r="Q5" s="81" t="s">
        <v>155</v>
      </c>
      <c r="S5" s="81" t="s">
        <v>156</v>
      </c>
      <c r="U5" s="81" t="s">
        <v>52</v>
      </c>
      <c r="W5" s="50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169</v>
      </c>
    </row>
    <row r="38" spans="2:23" x14ac:dyDescent="0.45">
      <c r="C38" s="91" t="s">
        <v>170</v>
      </c>
    </row>
    <row r="39" spans="2:23" x14ac:dyDescent="0.45">
      <c r="C39" s="91" t="s">
        <v>171</v>
      </c>
    </row>
    <row r="40" spans="2:23" x14ac:dyDescent="0.45">
      <c r="C40" s="91" t="s">
        <v>172</v>
      </c>
    </row>
    <row r="41" spans="2:23" x14ac:dyDescent="0.45">
      <c r="C41" s="83" t="s">
        <v>173</v>
      </c>
    </row>
    <row r="42" spans="2:23" x14ac:dyDescent="0.45">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zoomScale="80" zoomScaleNormal="80" workbookViewId="0">
      <selection activeCell="M12" sqref="M12"/>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222</v>
      </c>
      <c r="C2" s="59"/>
      <c r="D2" s="57"/>
      <c r="E2" s="57"/>
      <c r="F2" s="57"/>
    </row>
    <row r="3" spans="2:11" s="40" customFormat="1" ht="20.25" customHeight="1" x14ac:dyDescent="0.45">
      <c r="B3" s="59"/>
      <c r="C3" s="59"/>
      <c r="D3" s="57"/>
      <c r="E3" s="57"/>
      <c r="F3" s="57"/>
    </row>
    <row r="4" spans="2:11" s="63" customFormat="1" ht="20.25" customHeight="1" x14ac:dyDescent="0.45">
      <c r="B4" s="74"/>
      <c r="C4" s="57" t="s">
        <v>147</v>
      </c>
      <c r="D4" s="57"/>
      <c r="F4" s="633" t="s">
        <v>148</v>
      </c>
      <c r="G4" s="633"/>
      <c r="H4" s="633"/>
      <c r="I4" s="633"/>
      <c r="J4" s="633"/>
      <c r="K4" s="633"/>
    </row>
    <row r="5" spans="2:11" s="63" customFormat="1" ht="20.25" customHeight="1" x14ac:dyDescent="0.45">
      <c r="B5" s="75"/>
      <c r="C5" s="57" t="s">
        <v>149</v>
      </c>
      <c r="D5" s="57"/>
      <c r="F5" s="633"/>
      <c r="G5" s="633"/>
      <c r="H5" s="633"/>
      <c r="I5" s="633"/>
      <c r="J5" s="633"/>
      <c r="K5" s="633"/>
    </row>
    <row r="6" spans="2:11" s="40" customFormat="1" ht="20.25" customHeight="1" x14ac:dyDescent="0.45">
      <c r="B6" s="58" t="s">
        <v>144</v>
      </c>
      <c r="C6" s="57"/>
      <c r="D6" s="57"/>
      <c r="E6" s="71"/>
      <c r="F6" s="72"/>
    </row>
    <row r="7" spans="2:11" s="40" customFormat="1" ht="20.25" customHeight="1" x14ac:dyDescent="0.45">
      <c r="B7" s="59"/>
      <c r="C7" s="59"/>
      <c r="D7" s="57"/>
      <c r="E7" s="71"/>
      <c r="F7" s="72"/>
    </row>
    <row r="8" spans="2:11" s="40" customFormat="1" ht="20.25" customHeight="1" x14ac:dyDescent="0.45">
      <c r="B8" s="57" t="s">
        <v>110</v>
      </c>
      <c r="C8" s="59"/>
      <c r="D8" s="57"/>
      <c r="E8" s="71"/>
      <c r="F8" s="72"/>
    </row>
    <row r="9" spans="2:11" s="40" customFormat="1" ht="20.25" customHeight="1" x14ac:dyDescent="0.45">
      <c r="B9" s="59"/>
      <c r="C9" s="59"/>
      <c r="D9" s="57"/>
      <c r="E9" s="57"/>
      <c r="F9" s="57"/>
    </row>
    <row r="10" spans="2:11" s="40" customFormat="1" ht="20.25" customHeight="1" x14ac:dyDescent="0.45">
      <c r="B10" s="57" t="s">
        <v>174</v>
      </c>
      <c r="C10" s="59"/>
      <c r="D10" s="57"/>
      <c r="E10" s="57"/>
      <c r="F10" s="57"/>
    </row>
    <row r="11" spans="2:11" s="40" customFormat="1" ht="20.25" customHeight="1" x14ac:dyDescent="0.45">
      <c r="B11" s="57"/>
      <c r="C11" s="59"/>
      <c r="D11" s="57"/>
      <c r="E11" s="57"/>
      <c r="F11" s="57"/>
    </row>
    <row r="12" spans="2:11" s="40" customFormat="1" ht="20.25" customHeight="1" x14ac:dyDescent="0.45">
      <c r="B12" s="57" t="s">
        <v>178</v>
      </c>
      <c r="C12" s="59"/>
      <c r="D12" s="57"/>
    </row>
    <row r="13" spans="2:11" s="40" customFormat="1" ht="20.25" customHeight="1" x14ac:dyDescent="0.45">
      <c r="B13" s="57"/>
      <c r="C13" s="59"/>
      <c r="D13" s="57"/>
    </row>
    <row r="14" spans="2:11" s="40" customFormat="1" ht="20.25" customHeight="1" x14ac:dyDescent="0.45">
      <c r="B14" s="57" t="s">
        <v>199</v>
      </c>
      <c r="C14" s="59"/>
      <c r="D14" s="57"/>
    </row>
    <row r="15" spans="2:11" s="40" customFormat="1" ht="20.25" customHeight="1" x14ac:dyDescent="0.45">
      <c r="B15" s="57"/>
      <c r="C15" s="59"/>
      <c r="D15" s="57"/>
    </row>
    <row r="16" spans="2:11" s="40" customFormat="1" ht="20.25" customHeight="1" x14ac:dyDescent="0.45">
      <c r="B16" s="57" t="s">
        <v>200</v>
      </c>
      <c r="C16" s="59"/>
      <c r="D16" s="57"/>
    </row>
    <row r="17" spans="2:25" s="40" customFormat="1" ht="20.25" customHeight="1" x14ac:dyDescent="0.45">
      <c r="B17" s="59"/>
      <c r="C17" s="59"/>
      <c r="D17" s="57"/>
    </row>
    <row r="18" spans="2:25" s="40" customFormat="1" ht="20.25" customHeight="1" x14ac:dyDescent="0.45">
      <c r="B18" s="57" t="s">
        <v>201</v>
      </c>
      <c r="C18" s="59"/>
      <c r="D18" s="57"/>
    </row>
    <row r="19" spans="2:25" s="40" customFormat="1" ht="20.25" customHeight="1" x14ac:dyDescent="0.45">
      <c r="B19" s="59"/>
      <c r="C19" s="59"/>
      <c r="D19" s="57"/>
    </row>
    <row r="20" spans="2:25" s="40" customFormat="1" ht="17.25" customHeight="1" x14ac:dyDescent="0.45">
      <c r="B20" s="57" t="s">
        <v>202</v>
      </c>
      <c r="C20" s="57"/>
      <c r="D20" s="57"/>
    </row>
    <row r="21" spans="2:25" s="40" customFormat="1" ht="17.25" customHeight="1" x14ac:dyDescent="0.45">
      <c r="B21" s="57" t="s">
        <v>111</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112</v>
      </c>
    </row>
    <row r="28" spans="2:25" s="40" customFormat="1" ht="17.25" customHeight="1" x14ac:dyDescent="0.45">
      <c r="B28" s="57"/>
      <c r="C28" s="32">
        <v>5</v>
      </c>
      <c r="D28" s="60" t="s">
        <v>113</v>
      </c>
    </row>
    <row r="29" spans="2:25" s="40" customFormat="1" ht="17.25" customHeight="1" x14ac:dyDescent="0.45">
      <c r="B29" s="57"/>
      <c r="C29" s="71"/>
      <c r="D29" s="72"/>
    </row>
    <row r="30" spans="2:25" s="40" customFormat="1" ht="17.25" customHeight="1" x14ac:dyDescent="0.45">
      <c r="B30" s="57" t="s">
        <v>203</v>
      </c>
      <c r="C30" s="57"/>
      <c r="D30" s="57"/>
      <c r="E30" s="63"/>
      <c r="F30" s="63"/>
    </row>
    <row r="31" spans="2:25" s="40" customFormat="1" ht="17.25" customHeight="1" x14ac:dyDescent="0.45">
      <c r="B31" s="57" t="s">
        <v>114</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204</v>
      </c>
      <c r="C43" s="57"/>
      <c r="D43" s="57"/>
    </row>
    <row r="44" spans="2:51" s="40" customFormat="1" ht="17.25" customHeight="1" x14ac:dyDescent="0.45">
      <c r="B44" s="57" t="s">
        <v>119</v>
      </c>
      <c r="C44" s="57"/>
      <c r="D44" s="57"/>
      <c r="AH44" s="31"/>
      <c r="AI44" s="31"/>
      <c r="AJ44" s="31"/>
      <c r="AK44" s="31"/>
      <c r="AL44" s="31"/>
      <c r="AM44" s="31"/>
      <c r="AN44" s="31"/>
      <c r="AO44" s="31"/>
      <c r="AP44" s="31"/>
      <c r="AQ44" s="31"/>
      <c r="AR44" s="31"/>
      <c r="AS44" s="31"/>
    </row>
    <row r="45" spans="2:51" s="40" customFormat="1" ht="17.25" customHeight="1" x14ac:dyDescent="0.45">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205</v>
      </c>
      <c r="C47" s="57"/>
    </row>
    <row r="48" spans="2:51" s="40" customFormat="1" ht="17.25" customHeight="1" x14ac:dyDescent="0.45">
      <c r="B48" s="57"/>
      <c r="C48" s="57"/>
    </row>
    <row r="49" spans="2:54" s="40" customFormat="1" ht="17.25" customHeight="1" x14ac:dyDescent="0.45">
      <c r="B49" s="57" t="s">
        <v>206</v>
      </c>
      <c r="C49" s="57"/>
    </row>
    <row r="50" spans="2:54" s="40" customFormat="1" ht="17.25" customHeight="1" x14ac:dyDescent="0.45">
      <c r="B50" s="57" t="s">
        <v>175</v>
      </c>
      <c r="C50" s="57"/>
    </row>
    <row r="51" spans="2:54" s="40" customFormat="1" ht="17.25" customHeight="1" x14ac:dyDescent="0.45">
      <c r="B51" s="57"/>
      <c r="C51" s="57"/>
    </row>
    <row r="52" spans="2:54" s="40" customFormat="1" ht="17.25" customHeight="1" x14ac:dyDescent="0.45">
      <c r="B52" s="57" t="s">
        <v>207</v>
      </c>
      <c r="C52" s="57"/>
    </row>
    <row r="53" spans="2:54" s="40" customFormat="1" ht="17.25" customHeight="1" x14ac:dyDescent="0.45">
      <c r="B53" s="57" t="s">
        <v>121</v>
      </c>
      <c r="C53" s="57"/>
    </row>
    <row r="54" spans="2:54" s="40" customFormat="1" ht="17.25" customHeight="1" x14ac:dyDescent="0.45">
      <c r="B54" s="57"/>
      <c r="C54" s="57"/>
    </row>
    <row r="55" spans="2:54" s="40" customFormat="1" ht="17.25" customHeight="1" x14ac:dyDescent="0.45">
      <c r="B55" s="57" t="s">
        <v>208</v>
      </c>
      <c r="C55" s="57"/>
      <c r="D55" s="57"/>
    </row>
    <row r="56" spans="2:54" s="40" customFormat="1" ht="17.25" customHeight="1" x14ac:dyDescent="0.45">
      <c r="B56" s="57"/>
      <c r="C56" s="57"/>
      <c r="D56" s="57"/>
    </row>
    <row r="57" spans="2:54" s="40" customFormat="1" ht="17.25" customHeight="1" x14ac:dyDescent="0.45">
      <c r="B57" s="63" t="s">
        <v>209</v>
      </c>
      <c r="C57" s="63"/>
      <c r="D57" s="57"/>
    </row>
    <row r="58" spans="2:54" s="40" customFormat="1" ht="17.25" customHeight="1" x14ac:dyDescent="0.45">
      <c r="B58" s="63" t="s">
        <v>122</v>
      </c>
      <c r="C58" s="63"/>
      <c r="D58" s="57"/>
    </row>
    <row r="59" spans="2:54" s="40" customFormat="1" ht="17.25" customHeight="1" x14ac:dyDescent="0.45">
      <c r="B59" s="63" t="s">
        <v>176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177</v>
      </c>
    </row>
    <row r="72" spans="2:71" ht="17.25" customHeight="1" x14ac:dyDescent="0.45">
      <c r="B72" s="40" t="s">
        <v>215</v>
      </c>
    </row>
    <row r="73" spans="2:71" ht="17.25" customHeight="1" x14ac:dyDescent="0.45">
      <c r="B73" s="276" t="s">
        <v>179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4" workbookViewId="0">
      <selection activeCell="C17" sqref="C17"/>
    </sheetView>
  </sheetViews>
  <sheetFormatPr defaultColWidth="9" defaultRowHeight="26.4" x14ac:dyDescent="0.45"/>
  <cols>
    <col min="1" max="1" width="1.69921875" style="211" customWidth="1"/>
    <col min="2" max="2" width="9" style="211"/>
    <col min="3" max="12" width="40.59765625" style="211" customWidth="1"/>
    <col min="13" max="16384" width="9" style="211"/>
  </cols>
  <sheetData>
    <row r="1" spans="1:12" x14ac:dyDescent="0.45">
      <c r="A1" s="209"/>
      <c r="B1" s="210" t="s">
        <v>83</v>
      </c>
      <c r="C1" s="210"/>
      <c r="D1" s="210"/>
    </row>
    <row r="2" spans="1:12" x14ac:dyDescent="0.45">
      <c r="A2" s="209"/>
      <c r="B2" s="210"/>
      <c r="C2" s="210"/>
      <c r="D2" s="210"/>
    </row>
    <row r="3" spans="1:12" x14ac:dyDescent="0.45">
      <c r="A3" s="209"/>
      <c r="B3" s="212" t="s">
        <v>98</v>
      </c>
      <c r="C3" s="212" t="s">
        <v>99</v>
      </c>
      <c r="D3" s="210"/>
    </row>
    <row r="4" spans="1:12" x14ac:dyDescent="0.45">
      <c r="A4" s="209"/>
      <c r="B4" s="213">
        <v>1</v>
      </c>
      <c r="C4" s="213" t="s">
        <v>101</v>
      </c>
      <c r="D4" s="210"/>
    </row>
    <row r="5" spans="1:12" x14ac:dyDescent="0.45">
      <c r="A5" s="209"/>
      <c r="B5" s="213">
        <v>2</v>
      </c>
      <c r="C5" s="213" t="s">
        <v>159</v>
      </c>
    </row>
    <row r="6" spans="1:12" x14ac:dyDescent="0.45">
      <c r="A6" s="209"/>
      <c r="B6" s="213">
        <v>3</v>
      </c>
      <c r="C6" s="213" t="s">
        <v>159</v>
      </c>
      <c r="D6" s="210"/>
    </row>
    <row r="7" spans="1:12" x14ac:dyDescent="0.45">
      <c r="A7" s="209"/>
      <c r="B7" s="213">
        <v>4</v>
      </c>
      <c r="C7" s="213" t="s">
        <v>159</v>
      </c>
      <c r="D7" s="210"/>
    </row>
    <row r="8" spans="1:12" x14ac:dyDescent="0.45">
      <c r="A8" s="209"/>
      <c r="B8" s="213">
        <v>5</v>
      </c>
      <c r="C8" s="213" t="s">
        <v>159</v>
      </c>
      <c r="D8" s="210"/>
    </row>
    <row r="9" spans="1:12" x14ac:dyDescent="0.45">
      <c r="A9" s="209"/>
      <c r="B9" s="210"/>
      <c r="C9" s="210"/>
      <c r="D9" s="210"/>
    </row>
    <row r="10" spans="1:12" x14ac:dyDescent="0.45">
      <c r="A10" s="209"/>
      <c r="B10" s="210" t="s">
        <v>100</v>
      </c>
      <c r="C10" s="210"/>
      <c r="D10" s="210"/>
    </row>
    <row r="11" spans="1:12" ht="27" thickBot="1" x14ac:dyDescent="0.5">
      <c r="A11" s="209"/>
      <c r="B11" s="210"/>
      <c r="C11" s="210"/>
      <c r="D11" s="210"/>
    </row>
    <row r="12" spans="1:12" ht="27" thickBot="1" x14ac:dyDescent="0.5">
      <c r="A12" s="209"/>
      <c r="B12" s="214" t="s">
        <v>88</v>
      </c>
      <c r="C12" s="215" t="s">
        <v>4</v>
      </c>
      <c r="D12" s="216" t="s">
        <v>60</v>
      </c>
      <c r="E12" s="216" t="s">
        <v>5</v>
      </c>
      <c r="F12" s="216" t="s">
        <v>61</v>
      </c>
      <c r="G12" s="217" t="s">
        <v>62</v>
      </c>
      <c r="H12" s="218" t="s">
        <v>159</v>
      </c>
      <c r="I12" s="218" t="s">
        <v>159</v>
      </c>
      <c r="J12" s="218" t="s">
        <v>159</v>
      </c>
      <c r="K12" s="218" t="s">
        <v>159</v>
      </c>
      <c r="L12" s="219" t="s">
        <v>159</v>
      </c>
    </row>
    <row r="13" spans="1:12" x14ac:dyDescent="0.45">
      <c r="A13" s="209"/>
      <c r="B13" s="634" t="s">
        <v>89</v>
      </c>
      <c r="C13" s="220" t="s">
        <v>29</v>
      </c>
      <c r="D13" s="221" t="s">
        <v>127</v>
      </c>
      <c r="E13" s="221" t="s">
        <v>84</v>
      </c>
      <c r="F13" s="221" t="s">
        <v>32</v>
      </c>
      <c r="G13" s="222" t="s">
        <v>26</v>
      </c>
      <c r="H13" s="223" t="s">
        <v>159</v>
      </c>
      <c r="I13" s="223" t="s">
        <v>159</v>
      </c>
      <c r="J13" s="223" t="s">
        <v>159</v>
      </c>
      <c r="K13" s="223" t="s">
        <v>159</v>
      </c>
      <c r="L13" s="224" t="s">
        <v>159</v>
      </c>
    </row>
    <row r="14" spans="1:12" x14ac:dyDescent="0.45">
      <c r="B14" s="635"/>
      <c r="C14" s="225" t="s">
        <v>159</v>
      </c>
      <c r="D14" s="226" t="s">
        <v>126</v>
      </c>
      <c r="E14" s="226" t="s">
        <v>85</v>
      </c>
      <c r="F14" s="226" t="s">
        <v>29</v>
      </c>
      <c r="G14" s="227" t="s">
        <v>27</v>
      </c>
      <c r="H14" s="226" t="s">
        <v>29</v>
      </c>
      <c r="I14" s="226" t="s">
        <v>29</v>
      </c>
      <c r="J14" s="226" t="s">
        <v>29</v>
      </c>
      <c r="K14" s="226" t="s">
        <v>29</v>
      </c>
      <c r="L14" s="228" t="s">
        <v>29</v>
      </c>
    </row>
    <row r="15" spans="1:12" x14ac:dyDescent="0.45">
      <c r="B15" s="635"/>
      <c r="C15" s="225" t="s">
        <v>159</v>
      </c>
      <c r="D15" s="226" t="s">
        <v>128</v>
      </c>
      <c r="E15" s="229" t="s">
        <v>159</v>
      </c>
      <c r="F15" s="229" t="s">
        <v>159</v>
      </c>
      <c r="G15" s="227" t="s">
        <v>28</v>
      </c>
      <c r="H15" s="229" t="s">
        <v>159</v>
      </c>
      <c r="I15" s="229" t="s">
        <v>159</v>
      </c>
      <c r="J15" s="229" t="s">
        <v>159</v>
      </c>
      <c r="K15" s="229" t="s">
        <v>159</v>
      </c>
      <c r="L15" s="230" t="s">
        <v>159</v>
      </c>
    </row>
    <row r="16" spans="1:12" x14ac:dyDescent="0.45">
      <c r="B16" s="635"/>
      <c r="C16" s="225" t="s">
        <v>159</v>
      </c>
      <c r="D16" s="277" t="s">
        <v>219</v>
      </c>
      <c r="E16" s="229" t="s">
        <v>159</v>
      </c>
      <c r="F16" s="229" t="s">
        <v>159</v>
      </c>
      <c r="G16" s="227" t="s">
        <v>14</v>
      </c>
      <c r="H16" s="229" t="s">
        <v>159</v>
      </c>
      <c r="I16" s="229" t="s">
        <v>159</v>
      </c>
      <c r="J16" s="229" t="s">
        <v>159</v>
      </c>
      <c r="K16" s="229" t="s">
        <v>159</v>
      </c>
      <c r="L16" s="230" t="s">
        <v>159</v>
      </c>
    </row>
    <row r="17" spans="2:12" x14ac:dyDescent="0.45">
      <c r="B17" s="635"/>
      <c r="C17" s="225" t="s">
        <v>159</v>
      </c>
      <c r="D17" s="278" t="s">
        <v>220</v>
      </c>
      <c r="E17" s="229" t="s">
        <v>159</v>
      </c>
      <c r="F17" s="229" t="s">
        <v>159</v>
      </c>
      <c r="G17" s="227" t="s">
        <v>6</v>
      </c>
      <c r="H17" s="229" t="s">
        <v>159</v>
      </c>
      <c r="I17" s="229" t="s">
        <v>159</v>
      </c>
      <c r="J17" s="229" t="s">
        <v>159</v>
      </c>
      <c r="K17" s="229" t="s">
        <v>159</v>
      </c>
      <c r="L17" s="230" t="s">
        <v>159</v>
      </c>
    </row>
    <row r="18" spans="2:12" x14ac:dyDescent="0.45">
      <c r="B18" s="635"/>
      <c r="C18" s="225" t="s">
        <v>159</v>
      </c>
      <c r="D18" s="278" t="s">
        <v>32</v>
      </c>
      <c r="E18" s="229" t="s">
        <v>159</v>
      </c>
      <c r="F18" s="229" t="s">
        <v>159</v>
      </c>
      <c r="G18" s="227" t="s">
        <v>86</v>
      </c>
      <c r="H18" s="229" t="s">
        <v>159</v>
      </c>
      <c r="I18" s="229" t="s">
        <v>159</v>
      </c>
      <c r="J18" s="229" t="s">
        <v>159</v>
      </c>
      <c r="K18" s="229" t="s">
        <v>159</v>
      </c>
      <c r="L18" s="230" t="s">
        <v>159</v>
      </c>
    </row>
    <row r="19" spans="2:12" x14ac:dyDescent="0.45">
      <c r="B19" s="635"/>
      <c r="C19" s="225" t="s">
        <v>159</v>
      </c>
      <c r="D19" s="229" t="s">
        <v>159</v>
      </c>
      <c r="E19" s="229" t="s">
        <v>159</v>
      </c>
      <c r="F19" s="229" t="s">
        <v>159</v>
      </c>
      <c r="G19" s="227" t="s">
        <v>87</v>
      </c>
      <c r="H19" s="229" t="s">
        <v>159</v>
      </c>
      <c r="I19" s="229" t="s">
        <v>159</v>
      </c>
      <c r="J19" s="229" t="s">
        <v>159</v>
      </c>
      <c r="K19" s="229" t="s">
        <v>159</v>
      </c>
      <c r="L19" s="230" t="s">
        <v>159</v>
      </c>
    </row>
    <row r="20" spans="2:12" x14ac:dyDescent="0.45">
      <c r="B20" s="635"/>
      <c r="C20" s="225" t="s">
        <v>159</v>
      </c>
      <c r="D20" s="229" t="s">
        <v>159</v>
      </c>
      <c r="E20" s="229" t="s">
        <v>159</v>
      </c>
      <c r="F20" s="229" t="s">
        <v>159</v>
      </c>
      <c r="G20" s="227" t="s">
        <v>30</v>
      </c>
      <c r="H20" s="229" t="s">
        <v>159</v>
      </c>
      <c r="I20" s="229" t="s">
        <v>159</v>
      </c>
      <c r="J20" s="229" t="s">
        <v>159</v>
      </c>
      <c r="K20" s="229" t="s">
        <v>159</v>
      </c>
      <c r="L20" s="230" t="s">
        <v>159</v>
      </c>
    </row>
    <row r="21" spans="2:12" x14ac:dyDescent="0.45">
      <c r="B21" s="635"/>
      <c r="C21" s="225" t="s">
        <v>159</v>
      </c>
      <c r="D21" s="229" t="s">
        <v>159</v>
      </c>
      <c r="E21" s="229" t="s">
        <v>159</v>
      </c>
      <c r="F21" s="229" t="s">
        <v>159</v>
      </c>
      <c r="G21" s="227" t="s">
        <v>31</v>
      </c>
      <c r="H21" s="229" t="s">
        <v>159</v>
      </c>
      <c r="I21" s="229" t="s">
        <v>159</v>
      </c>
      <c r="J21" s="229" t="s">
        <v>159</v>
      </c>
      <c r="K21" s="229" t="s">
        <v>159</v>
      </c>
      <c r="L21" s="230" t="s">
        <v>159</v>
      </c>
    </row>
    <row r="22" spans="2:12" x14ac:dyDescent="0.45">
      <c r="B22" s="635"/>
      <c r="C22" s="225" t="s">
        <v>159</v>
      </c>
      <c r="D22" s="229" t="s">
        <v>159</v>
      </c>
      <c r="E22" s="229" t="s">
        <v>159</v>
      </c>
      <c r="F22" s="229" t="s">
        <v>159</v>
      </c>
      <c r="G22" s="229" t="s">
        <v>159</v>
      </c>
      <c r="H22" s="229" t="s">
        <v>159</v>
      </c>
      <c r="I22" s="229" t="s">
        <v>159</v>
      </c>
      <c r="J22" s="229" t="s">
        <v>159</v>
      </c>
      <c r="K22" s="229" t="s">
        <v>159</v>
      </c>
      <c r="L22" s="230" t="s">
        <v>159</v>
      </c>
    </row>
    <row r="23" spans="2:12" x14ac:dyDescent="0.45">
      <c r="B23" s="635"/>
      <c r="C23" s="225" t="s">
        <v>159</v>
      </c>
      <c r="D23" s="229" t="s">
        <v>159</v>
      </c>
      <c r="E23" s="229" t="s">
        <v>159</v>
      </c>
      <c r="F23" s="229" t="s">
        <v>159</v>
      </c>
      <c r="G23" s="229" t="s">
        <v>159</v>
      </c>
      <c r="H23" s="229" t="s">
        <v>159</v>
      </c>
      <c r="I23" s="229" t="s">
        <v>159</v>
      </c>
      <c r="J23" s="229" t="s">
        <v>159</v>
      </c>
      <c r="K23" s="229" t="s">
        <v>159</v>
      </c>
      <c r="L23" s="230" t="s">
        <v>159</v>
      </c>
    </row>
    <row r="24" spans="2:12" x14ac:dyDescent="0.45">
      <c r="B24" s="635"/>
      <c r="C24" s="225" t="s">
        <v>159</v>
      </c>
      <c r="D24" s="229" t="s">
        <v>159</v>
      </c>
      <c r="E24" s="229" t="s">
        <v>159</v>
      </c>
      <c r="F24" s="229" t="s">
        <v>159</v>
      </c>
      <c r="G24" s="229" t="s">
        <v>159</v>
      </c>
      <c r="H24" s="229" t="s">
        <v>159</v>
      </c>
      <c r="I24" s="229" t="s">
        <v>159</v>
      </c>
      <c r="J24" s="229" t="s">
        <v>159</v>
      </c>
      <c r="K24" s="229" t="s">
        <v>159</v>
      </c>
      <c r="L24" s="230" t="s">
        <v>159</v>
      </c>
    </row>
    <row r="25" spans="2:12" ht="27" thickBot="1" x14ac:dyDescent="0.5">
      <c r="B25" s="636"/>
      <c r="C25" s="231" t="s">
        <v>159</v>
      </c>
      <c r="D25" s="232" t="s">
        <v>159</v>
      </c>
      <c r="E25" s="232" t="s">
        <v>159</v>
      </c>
      <c r="F25" s="232" t="s">
        <v>159</v>
      </c>
      <c r="G25" s="232" t="s">
        <v>159</v>
      </c>
      <c r="H25" s="232" t="s">
        <v>159</v>
      </c>
      <c r="I25" s="232" t="s">
        <v>159</v>
      </c>
      <c r="J25" s="232" t="s">
        <v>159</v>
      </c>
      <c r="K25" s="232" t="s">
        <v>159</v>
      </c>
      <c r="L25" s="233" t="s">
        <v>159</v>
      </c>
    </row>
    <row r="28" spans="2:12" x14ac:dyDescent="0.45">
      <c r="C28" s="211" t="s">
        <v>150</v>
      </c>
    </row>
    <row r="29" spans="2:12" x14ac:dyDescent="0.45">
      <c r="C29" s="211" t="s">
        <v>90</v>
      </c>
    </row>
    <row r="30" spans="2:12" x14ac:dyDescent="0.45">
      <c r="C30" s="211" t="s">
        <v>102</v>
      </c>
    </row>
    <row r="31" spans="2:12" x14ac:dyDescent="0.45">
      <c r="C31" s="211" t="s">
        <v>103</v>
      </c>
    </row>
    <row r="32" spans="2:12" x14ac:dyDescent="0.45">
      <c r="C32" s="211" t="s">
        <v>104</v>
      </c>
    </row>
    <row r="33" spans="3:3" x14ac:dyDescent="0.45">
      <c r="C33" s="211" t="s">
        <v>105</v>
      </c>
    </row>
    <row r="34" spans="3:3" x14ac:dyDescent="0.45">
      <c r="C34" s="211" t="s">
        <v>106</v>
      </c>
    </row>
    <row r="35" spans="3:3" x14ac:dyDescent="0.45">
      <c r="C35" s="211" t="s">
        <v>143</v>
      </c>
    </row>
    <row r="36" spans="3:3" x14ac:dyDescent="0.45">
      <c r="C36" s="211" t="s">
        <v>91</v>
      </c>
    </row>
    <row r="37" spans="3:3" x14ac:dyDescent="0.45">
      <c r="C37" s="211" t="s">
        <v>92</v>
      </c>
    </row>
    <row r="39" spans="3:3" x14ac:dyDescent="0.45">
      <c r="C39" s="211" t="s">
        <v>151</v>
      </c>
    </row>
    <row r="40" spans="3:3" x14ac:dyDescent="0.45">
      <c r="C40" s="211" t="s">
        <v>93</v>
      </c>
    </row>
    <row r="41" spans="3:3" x14ac:dyDescent="0.45">
      <c r="C41" s="211" t="s">
        <v>94</v>
      </c>
    </row>
    <row r="42" spans="3:3" x14ac:dyDescent="0.45">
      <c r="C42" s="211" t="s">
        <v>95</v>
      </c>
    </row>
    <row r="43" spans="3:3" x14ac:dyDescent="0.45">
      <c r="C43" s="211" t="s">
        <v>96</v>
      </c>
    </row>
    <row r="44" spans="3:3" x14ac:dyDescent="0.45">
      <c r="C44" s="211"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地域密着型通所介護・通所型サービス</vt:lpstr>
      <vt:lpstr>認知症対応型通所介護</vt:lpstr>
      <vt:lpstr>シフト記号表（勤務時間帯）</vt:lpstr>
      <vt:lpstr>【記載例】地密通所・認知症対応型通所介護</vt:lpstr>
      <vt:lpstr>【記載例】シフト記号表（勤務時間帯）</vt:lpstr>
      <vt:lpstr>記入方法</vt:lpstr>
      <vt:lpstr>プルダウン・リスト</vt:lpstr>
      <vt:lpstr>'シフト記号表（勤務時間帯）'!【記載例】シフト記号</vt:lpstr>
      <vt:lpstr>【記載例】シフト記号</vt:lpstr>
      <vt:lpstr>【記載例】地密通所・認知症対応型通所介護!Print_Area</vt:lpstr>
      <vt:lpstr>記入方法!Print_Area</vt:lpstr>
      <vt:lpstr>地域密着型通所介護・通所型サービス!Print_Area</vt:lpstr>
      <vt:lpstr>認知症対応型通所介護!Print_Area</vt:lpstr>
      <vt:lpstr>地域密着型通所介護・通所型サービス!Print_Titles</vt:lpstr>
      <vt:lpstr>認知症対応型通所介護!Print_Titles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堀越　紗耶香</cp:lastModifiedBy>
  <dcterms:modified xsi:type="dcterms:W3CDTF">2023-03-24T03:06:03Z</dcterms:modified>
</cp:coreProperties>
</file>