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72.25.100.15\vdishare\702397\Desktop\ＨＰ掲載資料\"/>
    </mc:Choice>
  </mc:AlternateContent>
  <xr:revisionPtr revIDLastSave="0" documentId="8_{37B5DA44-4BC1-46D6-9B56-6F18D186A0DE}" xr6:coauthVersionLast="36" xr6:coauthVersionMax="36" xr10:uidLastSave="{00000000-0000-0000-0000-000000000000}"/>
  <bookViews>
    <workbookView xWindow="31152" yWindow="588" windowWidth="24492" windowHeight="16992" tabRatio="796" activeTab="2" xr2:uid="{00000000-000D-0000-FFFF-FFFF00000000}"/>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6" i="8" l="1"/>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K8" i="9"/>
  <c r="Q8" i="9" l="1"/>
  <c r="W8" i="9" s="1"/>
  <c r="Y8" i="9" s="1"/>
  <c r="AY23" i="2"/>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Y9" i="9" s="1"/>
  <c r="Q10" i="9"/>
  <c r="Q12" i="9"/>
  <c r="W12" i="9" s="1"/>
  <c r="Y12" i="9" s="1"/>
  <c r="Q14" i="9"/>
  <c r="W14" i="9" s="1"/>
  <c r="Y14" i="9" s="1"/>
  <c r="Q47" i="9"/>
  <c r="W47" i="9" s="1"/>
  <c r="Y47" i="9" s="1"/>
  <c r="Q16" i="9"/>
  <c r="W16" i="9" s="1"/>
  <c r="Y16" i="9" s="1"/>
  <c r="Q13" i="9"/>
  <c r="W13" i="9" s="1"/>
  <c r="Y13" i="9" s="1"/>
  <c r="Q17" i="9"/>
  <c r="W17" i="9" s="1"/>
  <c r="Y17" i="9" s="1"/>
  <c r="Q44" i="9"/>
  <c r="W44" i="9" s="1"/>
  <c r="Y44" i="9" s="1"/>
  <c r="W10" i="9"/>
  <c r="Y10" i="9" s="1"/>
  <c r="Q11" i="9"/>
  <c r="W11" i="9" s="1"/>
  <c r="Y11" i="9" s="1"/>
  <c r="Q15" i="9"/>
  <c r="W15" i="9" s="1"/>
  <c r="Y15" i="9" s="1"/>
  <c r="Q45" i="9"/>
  <c r="W45" i="9" s="1"/>
  <c r="Y45" i="9" s="1"/>
  <c r="Q46" i="9"/>
  <c r="AY14" i="8"/>
  <c r="AY14" i="2"/>
  <c r="W46" i="9" l="1"/>
  <c r="Y46" i="9" s="1"/>
  <c r="K47" i="5"/>
  <c r="U47" i="5"/>
  <c r="O47" i="5"/>
  <c r="Q47" i="5" s="1"/>
  <c r="W47" i="5" s="1"/>
  <c r="Y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S47" i="5" l="1"/>
  <c r="F66" i="8"/>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Y40" i="5" l="1"/>
  <c r="B53" i="8"/>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Y44" i="5" s="1"/>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W13" i="5" s="1"/>
  <c r="Y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H47" i="8" l="1"/>
  <c r="Y46" i="5"/>
  <c r="AY35" i="8"/>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X71" i="8" s="1"/>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<sst xmlns="http://schemas.openxmlformats.org/spreadsheetml/2006/main" count="1560" uniqueCount="234">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</sst>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99060</xdr:colOff>
          <xdr:row>8</xdr:row>
          <xdr:rowOff>76200</xdr:rowOff>
        </xdr:from>
        <xdr:to>
          <xdr:col>26</xdr:col>
          <xdr:colOff>388620</xdr:colOff>
          <xdr:row>11</xdr:row>
          <xdr:rowOff>236220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30480</xdr:colOff>
          <xdr:row>8</xdr:row>
          <xdr:rowOff>99060</xdr:rowOff>
        </xdr:from>
        <xdr:to>
          <xdr:col>22</xdr:col>
          <xdr:colOff>312420</xdr:colOff>
          <xdr:row>11</xdr:row>
          <xdr:rowOff>236220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251460</xdr:colOff>
          <xdr:row>4</xdr:row>
          <xdr:rowOff>7620</xdr:rowOff>
        </xdr:from>
        <xdr:to>
          <xdr:col>29</xdr:col>
          <xdr:colOff>160020</xdr:colOff>
          <xdr:row>7</xdr:row>
          <xdr:rowOff>114300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251460</xdr:colOff>
          <xdr:row>8</xdr:row>
          <xdr:rowOff>0</xdr:rowOff>
        </xdr:from>
        <xdr:to>
          <xdr:col>29</xdr:col>
          <xdr:colOff>175260</xdr:colOff>
          <xdr:row>11</xdr:row>
          <xdr:rowOff>106680</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99060</xdr:colOff>
          <xdr:row>8</xdr:row>
          <xdr:rowOff>76200</xdr:rowOff>
        </xdr:from>
        <xdr:to>
          <xdr:col>26</xdr:col>
          <xdr:colOff>388620</xdr:colOff>
          <xdr:row>11</xdr:row>
          <xdr:rowOff>236220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30480</xdr:colOff>
          <xdr:row>8</xdr:row>
          <xdr:rowOff>99060</xdr:rowOff>
        </xdr:from>
        <xdr:to>
          <xdr:col>22</xdr:col>
          <xdr:colOff>312420</xdr:colOff>
          <xdr:row>11</xdr:row>
          <xdr:rowOff>236220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251460</xdr:colOff>
          <xdr:row>4</xdr:row>
          <xdr:rowOff>7620</xdr:rowOff>
        </xdr:from>
        <xdr:to>
          <xdr:col>29</xdr:col>
          <xdr:colOff>160020</xdr:colOff>
          <xdr:row>7</xdr:row>
          <xdr:rowOff>114300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251460</xdr:colOff>
          <xdr:row>8</xdr:row>
          <xdr:rowOff>0</xdr:rowOff>
        </xdr:from>
        <xdr:to>
          <xdr:col>29</xdr:col>
          <xdr:colOff>175260</xdr:colOff>
          <xdr:row>11</xdr:row>
          <xdr:rowOff>106680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3"/>
  <sheetViews>
    <sheetView showGridLines="0" view="pageBreakPreview" zoomScale="75" zoomScaleNormal="55" zoomScaleSheetLayoutView="75" workbookViewId="0">
      <selection activeCell="Z4" sqref="Z4"/>
    </sheetView>
  </sheetViews>
  <sheetFormatPr defaultColWidth="4.5" defaultRowHeight="14.4" x14ac:dyDescent="0.45"/>
  <cols>
    <col min="1" max="1" width="0.8984375" style="1" customWidth="1"/>
    <col min="2" max="5" width="5.69921875" style="1" customWidth="1"/>
    <col min="6" max="6" width="5.69921875" style="1" hidden="1" customWidth="1"/>
    <col min="7" max="59" width="5.69921875" style="1" customWidth="1"/>
    <col min="60" max="60" width="1.09765625" style="1" customWidth="1"/>
    <col min="61" max="16384" width="4.5" style="1"/>
  </cols>
  <sheetData>
    <row r="1" spans="2:64" s="6" customFormat="1" ht="20.25" customHeight="1" x14ac:dyDescent="0.45">
      <c r="C1" s="5" t="s">
        <v>20</v>
      </c>
      <c r="D1" s="5"/>
      <c r="E1" s="5"/>
      <c r="F1" s="5"/>
      <c r="G1" s="5"/>
      <c r="J1" s="8" t="s">
        <v>0</v>
      </c>
      <c r="M1" s="5"/>
      <c r="N1" s="5"/>
      <c r="O1" s="5"/>
      <c r="P1" s="5"/>
      <c r="Q1" s="5"/>
      <c r="R1" s="5"/>
      <c r="S1" s="5"/>
      <c r="T1" s="5"/>
      <c r="AP1" s="10" t="s">
        <v>32</v>
      </c>
      <c r="AQ1" s="283" t="s">
        <v>199</v>
      </c>
      <c r="AR1" s="284"/>
      <c r="AS1" s="284"/>
      <c r="AT1" s="284"/>
      <c r="AU1" s="284"/>
      <c r="AV1" s="284"/>
      <c r="AW1" s="284"/>
      <c r="AX1" s="284"/>
      <c r="AY1" s="284"/>
      <c r="AZ1" s="284"/>
      <c r="BA1" s="284"/>
      <c r="BB1" s="284"/>
      <c r="BC1" s="284"/>
      <c r="BD1" s="284"/>
      <c r="BE1" s="284"/>
      <c r="BF1" s="284"/>
      <c r="BG1" s="10" t="s">
        <v>2</v>
      </c>
    </row>
    <row r="2" spans="2:64" s="9" customFormat="1" ht="20.25" customHeight="1" x14ac:dyDescent="0.45">
      <c r="G2" s="8"/>
      <c r="J2" s="8"/>
      <c r="K2" s="8"/>
      <c r="M2" s="10"/>
      <c r="N2" s="10"/>
      <c r="O2" s="10"/>
      <c r="P2" s="10"/>
      <c r="Q2" s="10"/>
      <c r="R2" s="10"/>
      <c r="S2" s="10"/>
      <c r="T2" s="10"/>
      <c r="Y2" s="47" t="s">
        <v>29</v>
      </c>
      <c r="Z2" s="285">
        <v>5</v>
      </c>
      <c r="AA2" s="285"/>
      <c r="AB2" s="47" t="s">
        <v>30</v>
      </c>
      <c r="AC2" s="286">
        <f>IF(Z2=0,"",YEAR(DATE(2018+Z2,1,1)))</f>
        <v>2023</v>
      </c>
      <c r="AD2" s="286"/>
      <c r="AE2" s="48" t="s">
        <v>31</v>
      </c>
      <c r="AF2" s="48" t="s">
        <v>1</v>
      </c>
      <c r="AG2" s="285">
        <v>4</v>
      </c>
      <c r="AH2" s="285"/>
      <c r="AI2" s="48" t="s">
        <v>26</v>
      </c>
      <c r="AP2" s="10" t="s">
        <v>33</v>
      </c>
      <c r="AQ2" s="287" t="s">
        <v>214</v>
      </c>
      <c r="AR2" s="287"/>
      <c r="AS2" s="287"/>
      <c r="AT2" s="287"/>
      <c r="AU2" s="287"/>
      <c r="AV2" s="287"/>
      <c r="AW2" s="287"/>
      <c r="AX2" s="287"/>
      <c r="AY2" s="287"/>
      <c r="AZ2" s="287"/>
      <c r="BA2" s="287"/>
      <c r="BB2" s="287"/>
      <c r="BC2" s="287"/>
      <c r="BD2" s="287"/>
      <c r="BE2" s="287"/>
      <c r="BF2" s="287"/>
      <c r="BG2" s="10" t="s">
        <v>2</v>
      </c>
      <c r="BH2" s="10"/>
      <c r="BI2" s="10"/>
      <c r="BJ2" s="10"/>
    </row>
    <row r="3" spans="2:64" s="9" customFormat="1" ht="20.25" customHeight="1" x14ac:dyDescent="0.45">
      <c r="G3" s="8"/>
      <c r="J3" s="8"/>
      <c r="L3" s="10"/>
      <c r="M3" s="10"/>
      <c r="N3" s="10"/>
      <c r="O3" s="10"/>
      <c r="P3" s="10"/>
      <c r="Q3" s="10"/>
      <c r="R3" s="10"/>
      <c r="Z3" s="42"/>
      <c r="AA3" s="42"/>
      <c r="AB3" s="43"/>
      <c r="AC3" s="44"/>
      <c r="AD3" s="43"/>
      <c r="BA3" s="45" t="s">
        <v>22</v>
      </c>
      <c r="BB3" s="288" t="s">
        <v>170</v>
      </c>
      <c r="BC3" s="289"/>
      <c r="BD3" s="289"/>
      <c r="BE3" s="290"/>
      <c r="BF3" s="10"/>
    </row>
    <row r="4" spans="2:64" s="9" customFormat="1" ht="9" customHeight="1" x14ac:dyDescent="0.45">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5">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79">
        <v>8</v>
      </c>
      <c r="AU5" s="280"/>
      <c r="AV5" s="2" t="s">
        <v>23</v>
      </c>
      <c r="AW5" s="6"/>
      <c r="AX5" s="279">
        <v>40</v>
      </c>
      <c r="AY5" s="280"/>
      <c r="AZ5" s="2" t="s">
        <v>24</v>
      </c>
      <c r="BA5" s="6"/>
      <c r="BB5" s="279">
        <v>160</v>
      </c>
      <c r="BC5" s="280"/>
      <c r="BD5" s="2" t="s">
        <v>25</v>
      </c>
      <c r="BE5" s="6"/>
      <c r="BF5" s="46"/>
    </row>
    <row r="6" spans="2:64" s="9" customFormat="1" ht="21" customHeight="1" x14ac:dyDescent="0.45">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5">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281">
        <f>DAY(EOMONTH(DATE(AC2,AG2,1),0))</f>
        <v>30</v>
      </c>
      <c r="BC7" s="282"/>
      <c r="BD7" s="103" t="s">
        <v>27</v>
      </c>
      <c r="BE7" s="103"/>
      <c r="BF7" s="103"/>
      <c r="BG7" s="105"/>
      <c r="BJ7" s="10"/>
      <c r="BK7" s="10"/>
      <c r="BL7" s="10"/>
    </row>
    <row r="8" spans="2:64" s="9" customFormat="1" ht="21" customHeight="1" x14ac:dyDescent="0.45">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5">
      <c r="B9" s="110" t="s">
        <v>118</v>
      </c>
      <c r="C9" s="113"/>
      <c r="D9" s="113"/>
      <c r="E9" s="113"/>
      <c r="F9" s="113"/>
      <c r="G9" s="113"/>
      <c r="H9" s="113"/>
      <c r="I9" s="113"/>
      <c r="J9" s="113"/>
      <c r="K9" s="113"/>
      <c r="L9" s="117"/>
      <c r="M9" s="117"/>
      <c r="N9" s="117"/>
      <c r="O9" s="113"/>
      <c r="P9" s="117"/>
      <c r="Q9" s="117"/>
      <c r="R9" s="117"/>
      <c r="S9" s="108"/>
      <c r="T9" s="228"/>
      <c r="U9" s="22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5">
      <c r="B10" s="110" t="s">
        <v>116</v>
      </c>
      <c r="C10" s="107"/>
      <c r="D10" s="107"/>
      <c r="E10" s="107"/>
      <c r="F10" s="107"/>
      <c r="G10" s="107"/>
      <c r="H10" s="107"/>
      <c r="I10" s="107"/>
      <c r="J10" s="276">
        <v>0.29166666666666669</v>
      </c>
      <c r="K10" s="277"/>
      <c r="L10" s="278"/>
      <c r="M10" s="113" t="s">
        <v>17</v>
      </c>
      <c r="N10" s="276">
        <v>0.83333333333333337</v>
      </c>
      <c r="O10" s="277"/>
      <c r="P10" s="278"/>
      <c r="Q10" s="114"/>
      <c r="R10" s="107"/>
      <c r="S10" s="107"/>
      <c r="T10" s="107"/>
      <c r="U10" s="107"/>
      <c r="V10" s="105"/>
      <c r="W10" s="105"/>
      <c r="X10" s="105"/>
      <c r="Y10" s="105"/>
      <c r="Z10" s="114"/>
      <c r="AA10" s="107"/>
      <c r="AB10" s="107"/>
      <c r="AC10" s="114"/>
      <c r="AD10" s="114"/>
      <c r="AE10" s="114"/>
      <c r="AF10" s="123"/>
      <c r="AG10" s="116"/>
      <c r="AH10" s="106"/>
      <c r="AI10" s="107"/>
      <c r="AJ10" s="106"/>
      <c r="AK10" s="107"/>
      <c r="AL10" s="267">
        <v>2</v>
      </c>
      <c r="AM10" s="267"/>
      <c r="AN10" s="103" t="s">
        <v>196</v>
      </c>
      <c r="AO10" s="110"/>
      <c r="AP10" s="116"/>
      <c r="AR10" s="116"/>
      <c r="AS10" s="114"/>
      <c r="AT10" s="108" t="s">
        <v>193</v>
      </c>
      <c r="AU10" s="279">
        <v>9</v>
      </c>
      <c r="AV10" s="280"/>
      <c r="AW10" s="103" t="s">
        <v>112</v>
      </c>
      <c r="AX10" s="105"/>
      <c r="AY10" s="114" t="s">
        <v>113</v>
      </c>
      <c r="AZ10" s="116"/>
      <c r="BA10" s="116"/>
      <c r="BB10" s="114"/>
      <c r="BC10" s="267"/>
      <c r="BD10" s="267"/>
      <c r="BE10" s="103" t="s">
        <v>112</v>
      </c>
      <c r="BF10" s="103"/>
      <c r="BG10" s="105"/>
      <c r="BJ10" s="10"/>
      <c r="BK10" s="10"/>
      <c r="BL10" s="10"/>
    </row>
    <row r="11" spans="2:64" s="9" customFormat="1" ht="21" customHeight="1" x14ac:dyDescent="0.15">
      <c r="B11" s="110" t="s">
        <v>117</v>
      </c>
      <c r="C11" s="107"/>
      <c r="D11" s="107"/>
      <c r="E11" s="107"/>
      <c r="F11" s="107"/>
      <c r="G11" s="107"/>
      <c r="H11" s="107"/>
      <c r="I11" s="107"/>
      <c r="J11" s="276">
        <v>0.83333333333333337</v>
      </c>
      <c r="K11" s="277"/>
      <c r="L11" s="278"/>
      <c r="M11" s="113" t="s">
        <v>17</v>
      </c>
      <c r="N11" s="276">
        <v>0.29166666666666669</v>
      </c>
      <c r="O11" s="277"/>
      <c r="P11" s="278"/>
      <c r="Q11" s="124"/>
      <c r="R11" s="124"/>
      <c r="S11" s="124"/>
      <c r="T11" s="124"/>
      <c r="U11" s="124"/>
      <c r="V11" s="124"/>
      <c r="W11" s="105"/>
      <c r="X11" s="105"/>
      <c r="Y11" s="105"/>
      <c r="Z11" s="113"/>
      <c r="AA11" s="124"/>
      <c r="AB11" s="124"/>
      <c r="AC11" s="113"/>
      <c r="AD11" s="116"/>
      <c r="AE11" s="116"/>
      <c r="AF11" s="119"/>
      <c r="AG11" s="110"/>
      <c r="AH11" s="106"/>
      <c r="AI11" s="107"/>
      <c r="AJ11" s="106"/>
      <c r="AK11" s="107"/>
      <c r="AL11" s="267">
        <v>1</v>
      </c>
      <c r="AM11" s="267"/>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5">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267">
        <v>9</v>
      </c>
      <c r="BD12" s="267"/>
      <c r="BE12" s="103" t="s">
        <v>112</v>
      </c>
      <c r="BF12" s="103"/>
      <c r="BG12" s="105"/>
      <c r="BJ12" s="10"/>
      <c r="BK12" s="10"/>
      <c r="BL12" s="10"/>
    </row>
    <row r="13" spans="2:64" ht="12" customHeight="1" thickBot="1" x14ac:dyDescent="0.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5">
      <c r="B14" s="291" t="s">
        <v>21</v>
      </c>
      <c r="C14" s="294" t="s">
        <v>120</v>
      </c>
      <c r="D14" s="295"/>
      <c r="E14" s="296"/>
      <c r="F14" s="40"/>
      <c r="G14" s="303" t="s">
        <v>121</v>
      </c>
      <c r="H14" s="306" t="s">
        <v>122</v>
      </c>
      <c r="I14" s="295"/>
      <c r="J14" s="295"/>
      <c r="K14" s="296"/>
      <c r="L14" s="306" t="s">
        <v>123</v>
      </c>
      <c r="M14" s="295"/>
      <c r="N14" s="296"/>
      <c r="O14" s="306" t="s">
        <v>119</v>
      </c>
      <c r="P14" s="295"/>
      <c r="Q14" s="295"/>
      <c r="R14" s="295"/>
      <c r="S14" s="315"/>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09" t="str">
        <f>IF(BB3="計画","(12)1～4週目の勤務時間数合計","(12)1か月の勤務時間数　合計")</f>
        <v>(12)1～4週目の勤務時間数合計</v>
      </c>
      <c r="AZ14" s="310"/>
      <c r="BA14" s="294" t="s">
        <v>125</v>
      </c>
      <c r="BB14" s="315"/>
      <c r="BC14" s="294" t="s">
        <v>141</v>
      </c>
      <c r="BD14" s="295"/>
      <c r="BE14" s="295"/>
      <c r="BF14" s="295"/>
      <c r="BG14" s="315"/>
    </row>
    <row r="15" spans="2:64" ht="20.25" customHeight="1" x14ac:dyDescent="0.45">
      <c r="B15" s="292"/>
      <c r="C15" s="297"/>
      <c r="D15" s="298"/>
      <c r="E15" s="299"/>
      <c r="F15" s="39"/>
      <c r="G15" s="304"/>
      <c r="H15" s="307"/>
      <c r="I15" s="298"/>
      <c r="J15" s="298"/>
      <c r="K15" s="299"/>
      <c r="L15" s="307"/>
      <c r="M15" s="298"/>
      <c r="N15" s="299"/>
      <c r="O15" s="307"/>
      <c r="P15" s="298"/>
      <c r="Q15" s="298"/>
      <c r="R15" s="298"/>
      <c r="S15" s="316"/>
      <c r="T15" s="318" t="s">
        <v>11</v>
      </c>
      <c r="U15" s="318"/>
      <c r="V15" s="318"/>
      <c r="W15" s="318"/>
      <c r="X15" s="318"/>
      <c r="Y15" s="318"/>
      <c r="Z15" s="319"/>
      <c r="AA15" s="320" t="s">
        <v>12</v>
      </c>
      <c r="AB15" s="318"/>
      <c r="AC15" s="318"/>
      <c r="AD15" s="318"/>
      <c r="AE15" s="318"/>
      <c r="AF15" s="318"/>
      <c r="AG15" s="319"/>
      <c r="AH15" s="320" t="s">
        <v>13</v>
      </c>
      <c r="AI15" s="318"/>
      <c r="AJ15" s="318"/>
      <c r="AK15" s="318"/>
      <c r="AL15" s="318"/>
      <c r="AM15" s="318"/>
      <c r="AN15" s="319"/>
      <c r="AO15" s="320" t="s">
        <v>14</v>
      </c>
      <c r="AP15" s="318"/>
      <c r="AQ15" s="318"/>
      <c r="AR15" s="318"/>
      <c r="AS15" s="318"/>
      <c r="AT15" s="318"/>
      <c r="AU15" s="319"/>
      <c r="AV15" s="320" t="s">
        <v>15</v>
      </c>
      <c r="AW15" s="318"/>
      <c r="AX15" s="318"/>
      <c r="AY15" s="311"/>
      <c r="AZ15" s="312"/>
      <c r="BA15" s="297"/>
      <c r="BB15" s="316"/>
      <c r="BC15" s="297"/>
      <c r="BD15" s="298"/>
      <c r="BE15" s="298"/>
      <c r="BF15" s="298"/>
      <c r="BG15" s="316"/>
    </row>
    <row r="16" spans="2:64" ht="20.25" customHeight="1" x14ac:dyDescent="0.45">
      <c r="B16" s="292"/>
      <c r="C16" s="297"/>
      <c r="D16" s="298"/>
      <c r="E16" s="299"/>
      <c r="F16" s="39"/>
      <c r="G16" s="304"/>
      <c r="H16" s="307"/>
      <c r="I16" s="298"/>
      <c r="J16" s="298"/>
      <c r="K16" s="299"/>
      <c r="L16" s="307"/>
      <c r="M16" s="298"/>
      <c r="N16" s="299"/>
      <c r="O16" s="307"/>
      <c r="P16" s="298"/>
      <c r="Q16" s="298"/>
      <c r="R16" s="298"/>
      <c r="S16" s="316"/>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11"/>
      <c r="AZ16" s="312"/>
      <c r="BA16" s="297"/>
      <c r="BB16" s="316"/>
      <c r="BC16" s="297"/>
      <c r="BD16" s="298"/>
      <c r="BE16" s="298"/>
      <c r="BF16" s="298"/>
      <c r="BG16" s="316"/>
    </row>
    <row r="17" spans="2:59" ht="20.25" hidden="1" customHeight="1" x14ac:dyDescent="0.45">
      <c r="B17" s="292"/>
      <c r="C17" s="297"/>
      <c r="D17" s="298"/>
      <c r="E17" s="299"/>
      <c r="F17" s="39"/>
      <c r="G17" s="304"/>
      <c r="H17" s="307"/>
      <c r="I17" s="298"/>
      <c r="J17" s="298"/>
      <c r="K17" s="299"/>
      <c r="L17" s="307"/>
      <c r="M17" s="298"/>
      <c r="N17" s="299"/>
      <c r="O17" s="307"/>
      <c r="P17" s="298"/>
      <c r="Q17" s="298"/>
      <c r="R17" s="298"/>
      <c r="S17" s="316"/>
      <c r="T17" s="7">
        <f>WEEKDAY(DATE($AC$2,$AG$2,1))</f>
        <v>7</v>
      </c>
      <c r="U17" s="12">
        <f>WEEKDAY(DATE($AC$2,$AG$2,2))</f>
        <v>1</v>
      </c>
      <c r="V17" s="12">
        <f>WEEKDAY(DATE($AC$2,$AG$2,3))</f>
        <v>2</v>
      </c>
      <c r="W17" s="12">
        <f>WEEKDAY(DATE($AC$2,$AG$2,4))</f>
        <v>3</v>
      </c>
      <c r="X17" s="12">
        <f>WEEKDAY(DATE($AC$2,$AG$2,5))</f>
        <v>4</v>
      </c>
      <c r="Y17" s="12">
        <f>WEEKDAY(DATE($AC$2,$AG$2,6))</f>
        <v>5</v>
      </c>
      <c r="Z17" s="13">
        <f>WEEKDAY(DATE($AC$2,$AG$2,7))</f>
        <v>6</v>
      </c>
      <c r="AA17" s="11">
        <f>WEEKDAY(DATE($AC$2,$AG$2,8))</f>
        <v>7</v>
      </c>
      <c r="AB17" s="12">
        <f>WEEKDAY(DATE($AC$2,$AG$2,9))</f>
        <v>1</v>
      </c>
      <c r="AC17" s="12">
        <f>WEEKDAY(DATE($AC$2,$AG$2,10))</f>
        <v>2</v>
      </c>
      <c r="AD17" s="12">
        <f>WEEKDAY(DATE($AC$2,$AG$2,11))</f>
        <v>3</v>
      </c>
      <c r="AE17" s="12">
        <f>WEEKDAY(DATE($AC$2,$AG$2,12))</f>
        <v>4</v>
      </c>
      <c r="AF17" s="12">
        <f>WEEKDAY(DATE($AC$2,$AG$2,13))</f>
        <v>5</v>
      </c>
      <c r="AG17" s="13">
        <f>WEEKDAY(DATE($AC$2,$AG$2,14))</f>
        <v>6</v>
      </c>
      <c r="AH17" s="11">
        <f>WEEKDAY(DATE($AC$2,$AG$2,15))</f>
        <v>7</v>
      </c>
      <c r="AI17" s="12">
        <f>WEEKDAY(DATE($AC$2,$AG$2,16))</f>
        <v>1</v>
      </c>
      <c r="AJ17" s="12">
        <f>WEEKDAY(DATE($AC$2,$AG$2,17))</f>
        <v>2</v>
      </c>
      <c r="AK17" s="12">
        <f>WEEKDAY(DATE($AC$2,$AG$2,18))</f>
        <v>3</v>
      </c>
      <c r="AL17" s="12">
        <f>WEEKDAY(DATE($AC$2,$AG$2,19))</f>
        <v>4</v>
      </c>
      <c r="AM17" s="12">
        <f>WEEKDAY(DATE($AC$2,$AG$2,20))</f>
        <v>5</v>
      </c>
      <c r="AN17" s="13">
        <f>WEEKDAY(DATE($AC$2,$AG$2,21))</f>
        <v>6</v>
      </c>
      <c r="AO17" s="11">
        <f>WEEKDAY(DATE($AC$2,$AG$2,22))</f>
        <v>7</v>
      </c>
      <c r="AP17" s="12">
        <f>WEEKDAY(DATE($AC$2,$AG$2,23))</f>
        <v>1</v>
      </c>
      <c r="AQ17" s="12">
        <f>WEEKDAY(DATE($AC$2,$AG$2,24))</f>
        <v>2</v>
      </c>
      <c r="AR17" s="12">
        <f>WEEKDAY(DATE($AC$2,$AG$2,25))</f>
        <v>3</v>
      </c>
      <c r="AS17" s="12">
        <f>WEEKDAY(DATE($AC$2,$AG$2,26))</f>
        <v>4</v>
      </c>
      <c r="AT17" s="12">
        <f>WEEKDAY(DATE($AC$2,$AG$2,27))</f>
        <v>5</v>
      </c>
      <c r="AU17" s="13">
        <f>WEEKDAY(DATE($AC$2,$AG$2,28))</f>
        <v>6</v>
      </c>
      <c r="AV17" s="11">
        <f>IF(AV16=29,WEEKDAY(DATE($AC$2,$AG$2,29)),0)</f>
        <v>0</v>
      </c>
      <c r="AW17" s="12">
        <f>IF(AW16=30,WEEKDAY(DATE($AC$2,$AG$2,30)),0)</f>
        <v>0</v>
      </c>
      <c r="AX17" s="13">
        <f>IF(AX16=31,WEEKDAY(DATE($AC$2,$AG$2,31)),0)</f>
        <v>0</v>
      </c>
      <c r="AY17" s="311"/>
      <c r="AZ17" s="312"/>
      <c r="BA17" s="297"/>
      <c r="BB17" s="316"/>
      <c r="BC17" s="297"/>
      <c r="BD17" s="298"/>
      <c r="BE17" s="298"/>
      <c r="BF17" s="298"/>
      <c r="BG17" s="316"/>
    </row>
    <row r="18" spans="2:59" ht="20.25" customHeight="1" thickBot="1" x14ac:dyDescent="0.5">
      <c r="B18" s="293"/>
      <c r="C18" s="300"/>
      <c r="D18" s="301"/>
      <c r="E18" s="302"/>
      <c r="F18" s="41"/>
      <c r="G18" s="305"/>
      <c r="H18" s="308"/>
      <c r="I18" s="301"/>
      <c r="J18" s="301"/>
      <c r="K18" s="302"/>
      <c r="L18" s="308"/>
      <c r="M18" s="301"/>
      <c r="N18" s="302"/>
      <c r="O18" s="308"/>
      <c r="P18" s="301"/>
      <c r="Q18" s="301"/>
      <c r="R18" s="301"/>
      <c r="S18" s="317"/>
      <c r="T18" s="57" t="str">
        <f>IF(T17=1,"日",IF(T17=2,"月",IF(T17=3,"火",IF(T17=4,"水",IF(T17=5,"木",IF(T17=6,"金","土"))))))</f>
        <v>土</v>
      </c>
      <c r="U18" s="50" t="str">
        <f t="shared" ref="U18:AU18" si="0">IF(U17=1,"日",IF(U17=2,"月",IF(U17=3,"火",IF(U17=4,"水",IF(U17=5,"木",IF(U17=6,"金","土"))))))</f>
        <v>日</v>
      </c>
      <c r="V18" s="50" t="str">
        <f t="shared" si="0"/>
        <v>月</v>
      </c>
      <c r="W18" s="50" t="str">
        <f t="shared" si="0"/>
        <v>火</v>
      </c>
      <c r="X18" s="50" t="str">
        <f t="shared" si="0"/>
        <v>水</v>
      </c>
      <c r="Y18" s="50" t="str">
        <f t="shared" si="0"/>
        <v>木</v>
      </c>
      <c r="Z18" s="51" t="str">
        <f t="shared" si="0"/>
        <v>金</v>
      </c>
      <c r="AA18" s="49" t="str">
        <f>IF(AA17=1,"日",IF(AA17=2,"月",IF(AA17=3,"火",IF(AA17=4,"水",IF(AA17=5,"木",IF(AA17=6,"金","土"))))))</f>
        <v>土</v>
      </c>
      <c r="AB18" s="50" t="str">
        <f t="shared" si="0"/>
        <v>日</v>
      </c>
      <c r="AC18" s="50" t="str">
        <f t="shared" si="0"/>
        <v>月</v>
      </c>
      <c r="AD18" s="50" t="str">
        <f t="shared" si="0"/>
        <v>火</v>
      </c>
      <c r="AE18" s="50" t="str">
        <f t="shared" si="0"/>
        <v>水</v>
      </c>
      <c r="AF18" s="50" t="str">
        <f t="shared" si="0"/>
        <v>木</v>
      </c>
      <c r="AG18" s="51" t="str">
        <f t="shared" si="0"/>
        <v>金</v>
      </c>
      <c r="AH18" s="49" t="str">
        <f>IF(AH17=1,"日",IF(AH17=2,"月",IF(AH17=3,"火",IF(AH17=4,"水",IF(AH17=5,"木",IF(AH17=6,"金","土"))))))</f>
        <v>土</v>
      </c>
      <c r="AI18" s="50" t="str">
        <f t="shared" si="0"/>
        <v>日</v>
      </c>
      <c r="AJ18" s="50" t="str">
        <f t="shared" si="0"/>
        <v>月</v>
      </c>
      <c r="AK18" s="50" t="str">
        <f t="shared" si="0"/>
        <v>火</v>
      </c>
      <c r="AL18" s="50" t="str">
        <f t="shared" si="0"/>
        <v>水</v>
      </c>
      <c r="AM18" s="50" t="str">
        <f t="shared" si="0"/>
        <v>木</v>
      </c>
      <c r="AN18" s="51" t="str">
        <f t="shared" si="0"/>
        <v>金</v>
      </c>
      <c r="AO18" s="49" t="str">
        <f>IF(AO17=1,"日",IF(AO17=2,"月",IF(AO17=3,"火",IF(AO17=4,"水",IF(AO17=5,"木",IF(AO17=6,"金","土"))))))</f>
        <v>土</v>
      </c>
      <c r="AP18" s="50" t="str">
        <f t="shared" si="0"/>
        <v>日</v>
      </c>
      <c r="AQ18" s="50" t="str">
        <f t="shared" si="0"/>
        <v>月</v>
      </c>
      <c r="AR18" s="50" t="str">
        <f t="shared" si="0"/>
        <v>火</v>
      </c>
      <c r="AS18" s="50" t="str">
        <f t="shared" si="0"/>
        <v>水</v>
      </c>
      <c r="AT18" s="50" t="str">
        <f t="shared" si="0"/>
        <v>木</v>
      </c>
      <c r="AU18" s="51" t="str">
        <f t="shared" si="0"/>
        <v>金</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13"/>
      <c r="AZ18" s="314"/>
      <c r="BA18" s="300"/>
      <c r="BB18" s="317"/>
      <c r="BC18" s="300"/>
      <c r="BD18" s="301"/>
      <c r="BE18" s="301"/>
      <c r="BF18" s="301"/>
      <c r="BG18" s="317"/>
    </row>
    <row r="19" spans="2:59" ht="20.25" customHeight="1" x14ac:dyDescent="0.45">
      <c r="B19" s="68"/>
      <c r="C19" s="268"/>
      <c r="D19" s="269"/>
      <c r="E19" s="270"/>
      <c r="F19" s="184"/>
      <c r="G19" s="271" t="s">
        <v>230</v>
      </c>
      <c r="H19" s="272"/>
      <c r="I19" s="269"/>
      <c r="J19" s="269"/>
      <c r="K19" s="270"/>
      <c r="L19" s="273" t="s">
        <v>134</v>
      </c>
      <c r="M19" s="274"/>
      <c r="N19" s="275"/>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26"/>
      <c r="AZ19" s="327"/>
      <c r="BA19" s="328"/>
      <c r="BB19" s="329"/>
      <c r="BC19" s="330" t="s">
        <v>231</v>
      </c>
      <c r="BD19" s="274"/>
      <c r="BE19" s="274"/>
      <c r="BF19" s="274"/>
      <c r="BG19" s="331"/>
    </row>
    <row r="20" spans="2:59" ht="20.25" customHeight="1" x14ac:dyDescent="0.45">
      <c r="B20" s="69">
        <v>1</v>
      </c>
      <c r="C20" s="229" t="s">
        <v>93</v>
      </c>
      <c r="D20" s="230"/>
      <c r="E20" s="231"/>
      <c r="F20" s="188"/>
      <c r="G20" s="233"/>
      <c r="H20" s="235" t="s">
        <v>95</v>
      </c>
      <c r="I20" s="230"/>
      <c r="J20" s="230"/>
      <c r="K20" s="231"/>
      <c r="L20" s="239"/>
      <c r="M20" s="240"/>
      <c r="N20" s="241"/>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5">
        <f>IF($BB$3="計画",SUM(T20:AU20),IF($BB$3="実績",SUM(T20:AX20),""))</f>
        <v>80</v>
      </c>
      <c r="AZ20" s="256"/>
      <c r="BA20" s="257">
        <f>IF($BB$3="計画",AY20/4,IF($BB$3="実績",(AY20/($BB$7/7)),""))</f>
        <v>20</v>
      </c>
      <c r="BB20" s="258"/>
      <c r="BC20" s="251"/>
      <c r="BD20" s="240"/>
      <c r="BE20" s="240"/>
      <c r="BF20" s="240"/>
      <c r="BG20" s="252"/>
    </row>
    <row r="21" spans="2:59" ht="20.25" customHeight="1" x14ac:dyDescent="0.45">
      <c r="B21" s="70"/>
      <c r="C21" s="259"/>
      <c r="D21" s="260"/>
      <c r="E21" s="261"/>
      <c r="F21" s="189" t="str">
        <f>C20</f>
        <v>管理者</v>
      </c>
      <c r="G21" s="234"/>
      <c r="H21" s="262"/>
      <c r="I21" s="260"/>
      <c r="J21" s="260"/>
      <c r="K21" s="261"/>
      <c r="L21" s="242"/>
      <c r="M21" s="243"/>
      <c r="N21" s="244"/>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3">
        <f>IF($BB$3="計画",SUM(T21:AU21),IF($BB$3="実績",SUM(T21:AX21),""))</f>
        <v>0</v>
      </c>
      <c r="AZ21" s="264"/>
      <c r="BA21" s="265">
        <f>IF($BB$3="計画",AY21/4,IF($BB$3="実績",(AY21/($BB$7/7)),""))</f>
        <v>0</v>
      </c>
      <c r="BB21" s="266"/>
      <c r="BC21" s="253"/>
      <c r="BD21" s="243"/>
      <c r="BE21" s="243"/>
      <c r="BF21" s="243"/>
      <c r="BG21" s="254"/>
    </row>
    <row r="22" spans="2:59" ht="20.25" customHeight="1" x14ac:dyDescent="0.45">
      <c r="B22" s="71"/>
      <c r="C22" s="321"/>
      <c r="D22" s="322"/>
      <c r="E22" s="323"/>
      <c r="F22" s="190"/>
      <c r="G22" s="324" t="s">
        <v>135</v>
      </c>
      <c r="H22" s="325"/>
      <c r="I22" s="322"/>
      <c r="J22" s="322"/>
      <c r="K22" s="323"/>
      <c r="L22" s="236" t="s">
        <v>171</v>
      </c>
      <c r="M22" s="237"/>
      <c r="N22" s="238"/>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45"/>
      <c r="AZ22" s="246"/>
      <c r="BA22" s="247"/>
      <c r="BB22" s="248"/>
      <c r="BC22" s="249"/>
      <c r="BD22" s="237"/>
      <c r="BE22" s="237"/>
      <c r="BF22" s="237"/>
      <c r="BG22" s="250"/>
    </row>
    <row r="23" spans="2:59" ht="20.25" customHeight="1" x14ac:dyDescent="0.45">
      <c r="B23" s="69">
        <f>B20+1</f>
        <v>2</v>
      </c>
      <c r="C23" s="229" t="s">
        <v>99</v>
      </c>
      <c r="D23" s="230"/>
      <c r="E23" s="231"/>
      <c r="F23" s="188"/>
      <c r="G23" s="233"/>
      <c r="H23" s="235" t="s">
        <v>94</v>
      </c>
      <c r="I23" s="230"/>
      <c r="J23" s="230"/>
      <c r="K23" s="231"/>
      <c r="L23" s="239"/>
      <c r="M23" s="240"/>
      <c r="N23" s="241"/>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5">
        <f>IF($BB$3="計画",SUM(T23:AU23),IF($BB$3="実績",SUM(T23:AX23),""))</f>
        <v>159.99999999999997</v>
      </c>
      <c r="AZ23" s="256"/>
      <c r="BA23" s="257">
        <f>IF($BB$3="計画",AY23/4,IF($BB$3="実績",(AY23/($BB$7/7)),""))</f>
        <v>39.999999999999993</v>
      </c>
      <c r="BB23" s="258"/>
      <c r="BC23" s="251"/>
      <c r="BD23" s="240"/>
      <c r="BE23" s="240"/>
      <c r="BF23" s="240"/>
      <c r="BG23" s="252"/>
    </row>
    <row r="24" spans="2:59" ht="20.25" customHeight="1" x14ac:dyDescent="0.45">
      <c r="B24" s="70"/>
      <c r="C24" s="259"/>
      <c r="D24" s="260"/>
      <c r="E24" s="261"/>
      <c r="F24" s="189" t="str">
        <f>C23</f>
        <v>計画作成担当者</v>
      </c>
      <c r="G24" s="234"/>
      <c r="H24" s="262"/>
      <c r="I24" s="260"/>
      <c r="J24" s="260"/>
      <c r="K24" s="261"/>
      <c r="L24" s="242"/>
      <c r="M24" s="243"/>
      <c r="N24" s="244"/>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3">
        <f>IF($BB$3="計画",SUM(T24:AU24),IF($BB$3="実績",SUM(T24:AX24),""))</f>
        <v>0</v>
      </c>
      <c r="AZ24" s="264"/>
      <c r="BA24" s="265">
        <f>IF($BB$3="計画",AY24/4,IF($BB$3="実績",(AY24/($BB$7/7)),""))</f>
        <v>0</v>
      </c>
      <c r="BB24" s="266"/>
      <c r="BC24" s="253"/>
      <c r="BD24" s="243"/>
      <c r="BE24" s="243"/>
      <c r="BF24" s="243"/>
      <c r="BG24" s="254"/>
    </row>
    <row r="25" spans="2:59" ht="20.25" customHeight="1" x14ac:dyDescent="0.45">
      <c r="B25" s="71"/>
      <c r="C25" s="229"/>
      <c r="D25" s="230"/>
      <c r="E25" s="231"/>
      <c r="F25" s="188"/>
      <c r="G25" s="232" t="s">
        <v>135</v>
      </c>
      <c r="H25" s="235"/>
      <c r="I25" s="230"/>
      <c r="J25" s="230"/>
      <c r="K25" s="231"/>
      <c r="L25" s="236" t="s">
        <v>172</v>
      </c>
      <c r="M25" s="237"/>
      <c r="N25" s="238"/>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45"/>
      <c r="AZ25" s="246"/>
      <c r="BA25" s="247"/>
      <c r="BB25" s="248"/>
      <c r="BC25" s="249"/>
      <c r="BD25" s="237"/>
      <c r="BE25" s="237"/>
      <c r="BF25" s="237"/>
      <c r="BG25" s="250"/>
    </row>
    <row r="26" spans="2:59" ht="20.25" customHeight="1" x14ac:dyDescent="0.45">
      <c r="B26" s="69">
        <f>B23+1</f>
        <v>3</v>
      </c>
      <c r="C26" s="229" t="s">
        <v>102</v>
      </c>
      <c r="D26" s="230"/>
      <c r="E26" s="231"/>
      <c r="F26" s="188"/>
      <c r="G26" s="233"/>
      <c r="H26" s="235" t="s">
        <v>19</v>
      </c>
      <c r="I26" s="230"/>
      <c r="J26" s="230"/>
      <c r="K26" s="231"/>
      <c r="L26" s="239"/>
      <c r="M26" s="240"/>
      <c r="N26" s="241"/>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5">
        <f>IF($BB$3="計画",SUM(T26:AU26),IF($BB$3="実績",SUM(T26:AX26),""))</f>
        <v>97</v>
      </c>
      <c r="AZ26" s="256"/>
      <c r="BA26" s="257">
        <f>IF($BB$3="計画",AY26/4,IF($BB$3="実績",(AY26/($BB$7/7)),""))</f>
        <v>24.25</v>
      </c>
      <c r="BB26" s="258"/>
      <c r="BC26" s="251"/>
      <c r="BD26" s="240"/>
      <c r="BE26" s="240"/>
      <c r="BF26" s="240"/>
      <c r="BG26" s="252"/>
    </row>
    <row r="27" spans="2:59" ht="20.25" customHeight="1" x14ac:dyDescent="0.45">
      <c r="B27" s="70"/>
      <c r="C27" s="259"/>
      <c r="D27" s="260"/>
      <c r="E27" s="261"/>
      <c r="F27" s="189" t="str">
        <f>C26</f>
        <v>介護従業者</v>
      </c>
      <c r="G27" s="234"/>
      <c r="H27" s="262"/>
      <c r="I27" s="260"/>
      <c r="J27" s="260"/>
      <c r="K27" s="261"/>
      <c r="L27" s="242"/>
      <c r="M27" s="243"/>
      <c r="N27" s="244"/>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3">
        <f>IF($BB$3="計画",SUM(T27:AU27),IF($BB$3="実績",SUM(T27:AX27),""))</f>
        <v>55.000000000000007</v>
      </c>
      <c r="AZ27" s="264"/>
      <c r="BA27" s="265">
        <f>IF($BB$3="計画",AY27/4,IF($BB$3="実績",(AY27/($BB$7/7)),""))</f>
        <v>13.750000000000002</v>
      </c>
      <c r="BB27" s="266"/>
      <c r="BC27" s="253"/>
      <c r="BD27" s="243"/>
      <c r="BE27" s="243"/>
      <c r="BF27" s="243"/>
      <c r="BG27" s="254"/>
    </row>
    <row r="28" spans="2:59" ht="20.25" customHeight="1" x14ac:dyDescent="0.45">
      <c r="B28" s="71"/>
      <c r="C28" s="229"/>
      <c r="D28" s="230"/>
      <c r="E28" s="231"/>
      <c r="F28" s="188"/>
      <c r="G28" s="232" t="s">
        <v>135</v>
      </c>
      <c r="H28" s="235"/>
      <c r="I28" s="230"/>
      <c r="J28" s="230"/>
      <c r="K28" s="231"/>
      <c r="L28" s="236" t="s">
        <v>173</v>
      </c>
      <c r="M28" s="237"/>
      <c r="N28" s="238"/>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45"/>
      <c r="AZ28" s="246"/>
      <c r="BA28" s="247"/>
      <c r="BB28" s="248"/>
      <c r="BC28" s="249"/>
      <c r="BD28" s="237"/>
      <c r="BE28" s="237"/>
      <c r="BF28" s="237"/>
      <c r="BG28" s="250"/>
    </row>
    <row r="29" spans="2:59" ht="20.25" customHeight="1" x14ac:dyDescent="0.45">
      <c r="B29" s="69">
        <f>B26+1</f>
        <v>4</v>
      </c>
      <c r="C29" s="229" t="s">
        <v>102</v>
      </c>
      <c r="D29" s="230"/>
      <c r="E29" s="231"/>
      <c r="F29" s="188"/>
      <c r="G29" s="233"/>
      <c r="H29" s="235" t="s">
        <v>19</v>
      </c>
      <c r="I29" s="230"/>
      <c r="J29" s="230"/>
      <c r="K29" s="231"/>
      <c r="L29" s="239"/>
      <c r="M29" s="240"/>
      <c r="N29" s="241"/>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5">
        <f>IF($BB$3="計画",SUM(T29:AU29),IF($BB$3="実績",SUM(T29:AX29),""))</f>
        <v>97</v>
      </c>
      <c r="AZ29" s="256"/>
      <c r="BA29" s="257">
        <f>IF($BB$3="計画",AY29/4,IF($BB$3="実績",(AY29/($BB$7/7)),""))</f>
        <v>24.25</v>
      </c>
      <c r="BB29" s="258"/>
      <c r="BC29" s="251"/>
      <c r="BD29" s="240"/>
      <c r="BE29" s="240"/>
      <c r="BF29" s="240"/>
      <c r="BG29" s="252"/>
    </row>
    <row r="30" spans="2:59" ht="20.25" customHeight="1" x14ac:dyDescent="0.45">
      <c r="B30" s="70"/>
      <c r="C30" s="259"/>
      <c r="D30" s="260"/>
      <c r="E30" s="261"/>
      <c r="F30" s="189" t="str">
        <f>C29</f>
        <v>介護従業者</v>
      </c>
      <c r="G30" s="234"/>
      <c r="H30" s="262"/>
      <c r="I30" s="260"/>
      <c r="J30" s="260"/>
      <c r="K30" s="261"/>
      <c r="L30" s="242"/>
      <c r="M30" s="243"/>
      <c r="N30" s="244"/>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3">
        <f>IF($BB$3="計画",SUM(T30:AU30),IF($BB$3="実績",SUM(T30:AX30),""))</f>
        <v>55.000000000000007</v>
      </c>
      <c r="AZ30" s="264"/>
      <c r="BA30" s="265">
        <f>IF($BB$3="計画",AY30/4,IF($BB$3="実績",(AY30/($BB$7/7)),""))</f>
        <v>13.750000000000002</v>
      </c>
      <c r="BB30" s="266"/>
      <c r="BC30" s="253"/>
      <c r="BD30" s="243"/>
      <c r="BE30" s="243"/>
      <c r="BF30" s="243"/>
      <c r="BG30" s="254"/>
    </row>
    <row r="31" spans="2:59" ht="20.25" customHeight="1" x14ac:dyDescent="0.45">
      <c r="B31" s="71"/>
      <c r="C31" s="229"/>
      <c r="D31" s="230"/>
      <c r="E31" s="231"/>
      <c r="F31" s="188"/>
      <c r="G31" s="232" t="s">
        <v>135</v>
      </c>
      <c r="H31" s="235"/>
      <c r="I31" s="230"/>
      <c r="J31" s="230"/>
      <c r="K31" s="231"/>
      <c r="L31" s="236" t="s">
        <v>174</v>
      </c>
      <c r="M31" s="237"/>
      <c r="N31" s="238"/>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45"/>
      <c r="AZ31" s="246"/>
      <c r="BA31" s="247"/>
      <c r="BB31" s="248"/>
      <c r="BC31" s="249"/>
      <c r="BD31" s="237"/>
      <c r="BE31" s="237"/>
      <c r="BF31" s="237"/>
      <c r="BG31" s="250"/>
    </row>
    <row r="32" spans="2:59" ht="20.25" customHeight="1" x14ac:dyDescent="0.45">
      <c r="B32" s="69">
        <f>B29+1</f>
        <v>5</v>
      </c>
      <c r="C32" s="229" t="s">
        <v>102</v>
      </c>
      <c r="D32" s="230"/>
      <c r="E32" s="231"/>
      <c r="F32" s="188"/>
      <c r="G32" s="233"/>
      <c r="H32" s="235" t="s">
        <v>19</v>
      </c>
      <c r="I32" s="230"/>
      <c r="J32" s="230"/>
      <c r="K32" s="231"/>
      <c r="L32" s="239"/>
      <c r="M32" s="240"/>
      <c r="N32" s="241"/>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5">
        <f>IF($BB$3="計画",SUM(T32:AU32),IF($BB$3="実績",SUM(T32:AX32),""))</f>
        <v>159.99999999999997</v>
      </c>
      <c r="AZ32" s="256"/>
      <c r="BA32" s="257">
        <f>IF($BB$3="計画",AY32/4,IF($BB$3="実績",(AY32/($BB$7/7)),""))</f>
        <v>39.999999999999993</v>
      </c>
      <c r="BB32" s="258"/>
      <c r="BC32" s="251"/>
      <c r="BD32" s="240"/>
      <c r="BE32" s="240"/>
      <c r="BF32" s="240"/>
      <c r="BG32" s="252"/>
    </row>
    <row r="33" spans="2:59" ht="20.25" customHeight="1" x14ac:dyDescent="0.45">
      <c r="B33" s="70"/>
      <c r="C33" s="259"/>
      <c r="D33" s="260"/>
      <c r="E33" s="261"/>
      <c r="F33" s="189" t="str">
        <f>C32</f>
        <v>介護従業者</v>
      </c>
      <c r="G33" s="234"/>
      <c r="H33" s="262"/>
      <c r="I33" s="260"/>
      <c r="J33" s="260"/>
      <c r="K33" s="261"/>
      <c r="L33" s="242"/>
      <c r="M33" s="243"/>
      <c r="N33" s="244"/>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3">
        <f>IF($BB$3="計画",SUM(T33:AU33),IF($BB$3="実績",SUM(T33:AX33),""))</f>
        <v>0</v>
      </c>
      <c r="AZ33" s="264"/>
      <c r="BA33" s="265">
        <f>IF($BB$3="計画",AY33/4,IF($BB$3="実績",(AY33/($BB$7/7)),""))</f>
        <v>0</v>
      </c>
      <c r="BB33" s="266"/>
      <c r="BC33" s="253"/>
      <c r="BD33" s="243"/>
      <c r="BE33" s="243"/>
      <c r="BF33" s="243"/>
      <c r="BG33" s="254"/>
    </row>
    <row r="34" spans="2:59" ht="20.25" customHeight="1" x14ac:dyDescent="0.45">
      <c r="B34" s="71"/>
      <c r="C34" s="229"/>
      <c r="D34" s="230"/>
      <c r="E34" s="231"/>
      <c r="F34" s="188"/>
      <c r="G34" s="232" t="s">
        <v>135</v>
      </c>
      <c r="H34" s="235"/>
      <c r="I34" s="230"/>
      <c r="J34" s="230"/>
      <c r="K34" s="231"/>
      <c r="L34" s="236" t="s">
        <v>175</v>
      </c>
      <c r="M34" s="237"/>
      <c r="N34" s="238"/>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45"/>
      <c r="AZ34" s="246"/>
      <c r="BA34" s="247"/>
      <c r="BB34" s="248"/>
      <c r="BC34" s="249"/>
      <c r="BD34" s="237"/>
      <c r="BE34" s="237"/>
      <c r="BF34" s="237"/>
      <c r="BG34" s="250"/>
    </row>
    <row r="35" spans="2:59" ht="20.25" customHeight="1" x14ac:dyDescent="0.45">
      <c r="B35" s="69">
        <f>B32+1</f>
        <v>6</v>
      </c>
      <c r="C35" s="229" t="s">
        <v>102</v>
      </c>
      <c r="D35" s="230"/>
      <c r="E35" s="231"/>
      <c r="F35" s="188"/>
      <c r="G35" s="233"/>
      <c r="H35" s="235" t="s">
        <v>136</v>
      </c>
      <c r="I35" s="230"/>
      <c r="J35" s="230"/>
      <c r="K35" s="231"/>
      <c r="L35" s="239"/>
      <c r="M35" s="240"/>
      <c r="N35" s="241"/>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5">
        <f>IF($BB$3="計画",SUM(T35:AU35),IF($BB$3="実績",SUM(T35:AX35),""))</f>
        <v>102</v>
      </c>
      <c r="AZ35" s="256"/>
      <c r="BA35" s="257">
        <f>IF($BB$3="計画",AY35/4,IF($BB$3="実績",(AY35/($BB$7/7)),""))</f>
        <v>25.5</v>
      </c>
      <c r="BB35" s="258"/>
      <c r="BC35" s="251"/>
      <c r="BD35" s="240"/>
      <c r="BE35" s="240"/>
      <c r="BF35" s="240"/>
      <c r="BG35" s="252"/>
    </row>
    <row r="36" spans="2:59" ht="20.25" customHeight="1" x14ac:dyDescent="0.45">
      <c r="B36" s="70"/>
      <c r="C36" s="259"/>
      <c r="D36" s="260"/>
      <c r="E36" s="261"/>
      <c r="F36" s="189" t="str">
        <f>C35</f>
        <v>介護従業者</v>
      </c>
      <c r="G36" s="234"/>
      <c r="H36" s="262"/>
      <c r="I36" s="260"/>
      <c r="J36" s="260"/>
      <c r="K36" s="261"/>
      <c r="L36" s="242"/>
      <c r="M36" s="243"/>
      <c r="N36" s="244"/>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3">
        <f>IF($BB$3="計画",SUM(T36:AU36),IF($BB$3="実績",SUM(T36:AX36),""))</f>
        <v>44.000000000000007</v>
      </c>
      <c r="AZ36" s="264"/>
      <c r="BA36" s="265">
        <f>IF($BB$3="計画",AY36/4,IF($BB$3="実績",(AY36/($BB$7/7)),""))</f>
        <v>11.000000000000002</v>
      </c>
      <c r="BB36" s="266"/>
      <c r="BC36" s="253"/>
      <c r="BD36" s="243"/>
      <c r="BE36" s="243"/>
      <c r="BF36" s="243"/>
      <c r="BG36" s="254"/>
    </row>
    <row r="37" spans="2:59" ht="20.25" customHeight="1" x14ac:dyDescent="0.45">
      <c r="B37" s="71"/>
      <c r="C37" s="229"/>
      <c r="D37" s="230"/>
      <c r="E37" s="231"/>
      <c r="F37" s="188"/>
      <c r="G37" s="232" t="s">
        <v>135</v>
      </c>
      <c r="H37" s="235"/>
      <c r="I37" s="230"/>
      <c r="J37" s="230"/>
      <c r="K37" s="231"/>
      <c r="L37" s="236" t="s">
        <v>176</v>
      </c>
      <c r="M37" s="237"/>
      <c r="N37" s="238"/>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45"/>
      <c r="AZ37" s="246"/>
      <c r="BA37" s="247"/>
      <c r="BB37" s="248"/>
      <c r="BC37" s="249"/>
      <c r="BD37" s="237"/>
      <c r="BE37" s="237"/>
      <c r="BF37" s="237"/>
      <c r="BG37" s="250"/>
    </row>
    <row r="38" spans="2:59" ht="20.25" customHeight="1" x14ac:dyDescent="0.45">
      <c r="B38" s="69">
        <f>B35+1</f>
        <v>7</v>
      </c>
      <c r="C38" s="229" t="s">
        <v>102</v>
      </c>
      <c r="D38" s="230"/>
      <c r="E38" s="231"/>
      <c r="F38" s="188"/>
      <c r="G38" s="233"/>
      <c r="H38" s="235" t="s">
        <v>19</v>
      </c>
      <c r="I38" s="230"/>
      <c r="J38" s="230"/>
      <c r="K38" s="231"/>
      <c r="L38" s="239"/>
      <c r="M38" s="240"/>
      <c r="N38" s="241"/>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5">
        <f>IF($BB$3="計画",SUM(T38:AU38),IF($BB$3="実績",SUM(T38:AX38),""))</f>
        <v>108</v>
      </c>
      <c r="AZ38" s="256"/>
      <c r="BA38" s="257">
        <f>IF($BB$3="計画",AY38/4,IF($BB$3="実績",(AY38/($BB$7/7)),""))</f>
        <v>27</v>
      </c>
      <c r="BB38" s="258"/>
      <c r="BC38" s="251"/>
      <c r="BD38" s="240"/>
      <c r="BE38" s="240"/>
      <c r="BF38" s="240"/>
      <c r="BG38" s="252"/>
    </row>
    <row r="39" spans="2:59" ht="20.25" customHeight="1" x14ac:dyDescent="0.45">
      <c r="B39" s="70"/>
      <c r="C39" s="259"/>
      <c r="D39" s="260"/>
      <c r="E39" s="261"/>
      <c r="F39" s="189" t="str">
        <f>C38</f>
        <v>介護従業者</v>
      </c>
      <c r="G39" s="234"/>
      <c r="H39" s="262"/>
      <c r="I39" s="260"/>
      <c r="J39" s="260"/>
      <c r="K39" s="261"/>
      <c r="L39" s="242"/>
      <c r="M39" s="243"/>
      <c r="N39" s="244"/>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3">
        <f>IF($BB$3="計画",SUM(T39:AU39),IF($BB$3="実績",SUM(T39:AX39),""))</f>
        <v>44.000000000000007</v>
      </c>
      <c r="AZ39" s="264"/>
      <c r="BA39" s="265">
        <f>IF($BB$3="計画",AY39/4,IF($BB$3="実績",(AY39/($BB$7/7)),""))</f>
        <v>11.000000000000002</v>
      </c>
      <c r="BB39" s="266"/>
      <c r="BC39" s="253"/>
      <c r="BD39" s="243"/>
      <c r="BE39" s="243"/>
      <c r="BF39" s="243"/>
      <c r="BG39" s="254"/>
    </row>
    <row r="40" spans="2:59" ht="20.25" customHeight="1" x14ac:dyDescent="0.45">
      <c r="B40" s="71"/>
      <c r="C40" s="229"/>
      <c r="D40" s="230"/>
      <c r="E40" s="231"/>
      <c r="F40" s="188"/>
      <c r="G40" s="232" t="s">
        <v>135</v>
      </c>
      <c r="H40" s="235"/>
      <c r="I40" s="230"/>
      <c r="J40" s="230"/>
      <c r="K40" s="231"/>
      <c r="L40" s="236" t="s">
        <v>177</v>
      </c>
      <c r="M40" s="237"/>
      <c r="N40" s="238"/>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45"/>
      <c r="AZ40" s="246"/>
      <c r="BA40" s="247"/>
      <c r="BB40" s="248"/>
      <c r="BC40" s="249"/>
      <c r="BD40" s="237"/>
      <c r="BE40" s="237"/>
      <c r="BF40" s="237"/>
      <c r="BG40" s="250"/>
    </row>
    <row r="41" spans="2:59" ht="20.25" customHeight="1" x14ac:dyDescent="0.45">
      <c r="B41" s="69">
        <f>B38+1</f>
        <v>8</v>
      </c>
      <c r="C41" s="229" t="s">
        <v>102</v>
      </c>
      <c r="D41" s="230"/>
      <c r="E41" s="231"/>
      <c r="F41" s="188"/>
      <c r="G41" s="233"/>
      <c r="H41" s="235" t="s">
        <v>19</v>
      </c>
      <c r="I41" s="230"/>
      <c r="J41" s="230"/>
      <c r="K41" s="231"/>
      <c r="L41" s="239"/>
      <c r="M41" s="240"/>
      <c r="N41" s="241"/>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5">
        <f>IF($BB$3="計画",SUM(T41:AU41),IF($BB$3="実績",SUM(T41:AX41),""))</f>
        <v>113</v>
      </c>
      <c r="AZ41" s="256"/>
      <c r="BA41" s="257">
        <f>IF($BB$3="計画",AY41/4,IF($BB$3="実績",(AY41/($BB$7/7)),""))</f>
        <v>28.25</v>
      </c>
      <c r="BB41" s="258"/>
      <c r="BC41" s="251"/>
      <c r="BD41" s="240"/>
      <c r="BE41" s="240"/>
      <c r="BF41" s="240"/>
      <c r="BG41" s="252"/>
    </row>
    <row r="42" spans="2:59" ht="20.25" customHeight="1" x14ac:dyDescent="0.45">
      <c r="B42" s="70"/>
      <c r="C42" s="259"/>
      <c r="D42" s="260"/>
      <c r="E42" s="261"/>
      <c r="F42" s="189" t="str">
        <f>C41</f>
        <v>介護従業者</v>
      </c>
      <c r="G42" s="234"/>
      <c r="H42" s="262"/>
      <c r="I42" s="260"/>
      <c r="J42" s="260"/>
      <c r="K42" s="261"/>
      <c r="L42" s="242"/>
      <c r="M42" s="243"/>
      <c r="N42" s="244"/>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3">
        <f>IF($BB$3="計画",SUM(T42:AU42),IF($BB$3="実績",SUM(T42:AX42),""))</f>
        <v>55.000000000000007</v>
      </c>
      <c r="AZ42" s="264"/>
      <c r="BA42" s="265">
        <f>IF($BB$3="計画",AY42/4,IF($BB$3="実績",(AY42/($BB$7/7)),""))</f>
        <v>13.750000000000002</v>
      </c>
      <c r="BB42" s="266"/>
      <c r="BC42" s="253"/>
      <c r="BD42" s="243"/>
      <c r="BE42" s="243"/>
      <c r="BF42" s="243"/>
      <c r="BG42" s="254"/>
    </row>
    <row r="43" spans="2:59" ht="20.25" customHeight="1" x14ac:dyDescent="0.45">
      <c r="B43" s="71"/>
      <c r="C43" s="229"/>
      <c r="D43" s="230"/>
      <c r="E43" s="231"/>
      <c r="F43" s="188"/>
      <c r="G43" s="232" t="s">
        <v>135</v>
      </c>
      <c r="H43" s="235"/>
      <c r="I43" s="230"/>
      <c r="J43" s="230"/>
      <c r="K43" s="231"/>
      <c r="L43" s="236" t="s">
        <v>178</v>
      </c>
      <c r="M43" s="237"/>
      <c r="N43" s="238"/>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45"/>
      <c r="AZ43" s="246"/>
      <c r="BA43" s="247"/>
      <c r="BB43" s="248"/>
      <c r="BC43" s="249"/>
      <c r="BD43" s="237"/>
      <c r="BE43" s="237"/>
      <c r="BF43" s="237"/>
      <c r="BG43" s="250"/>
    </row>
    <row r="44" spans="2:59" ht="20.25" customHeight="1" x14ac:dyDescent="0.45">
      <c r="B44" s="69">
        <f>B41+1</f>
        <v>9</v>
      </c>
      <c r="C44" s="229" t="s">
        <v>102</v>
      </c>
      <c r="D44" s="230"/>
      <c r="E44" s="231"/>
      <c r="F44" s="188"/>
      <c r="G44" s="233"/>
      <c r="H44" s="235" t="s">
        <v>96</v>
      </c>
      <c r="I44" s="230"/>
      <c r="J44" s="230"/>
      <c r="K44" s="231"/>
      <c r="L44" s="239"/>
      <c r="M44" s="240"/>
      <c r="N44" s="241"/>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5">
        <f>IF($BB$3="計画",SUM(T44:AU44),IF($BB$3="実績",SUM(T44:AX44),""))</f>
        <v>105</v>
      </c>
      <c r="AZ44" s="256"/>
      <c r="BA44" s="257">
        <f>IF($BB$3="計画",AY44/4,IF($BB$3="実績",(AY44/($BB$7/7)),""))</f>
        <v>26.25</v>
      </c>
      <c r="BB44" s="258"/>
      <c r="BC44" s="251"/>
      <c r="BD44" s="240"/>
      <c r="BE44" s="240"/>
      <c r="BF44" s="240"/>
      <c r="BG44" s="252"/>
    </row>
    <row r="45" spans="2:59" ht="20.25" customHeight="1" x14ac:dyDescent="0.45">
      <c r="B45" s="70"/>
      <c r="C45" s="259"/>
      <c r="D45" s="260"/>
      <c r="E45" s="261"/>
      <c r="F45" s="189" t="str">
        <f>C44</f>
        <v>介護従業者</v>
      </c>
      <c r="G45" s="234"/>
      <c r="H45" s="262"/>
      <c r="I45" s="260"/>
      <c r="J45" s="260"/>
      <c r="K45" s="261"/>
      <c r="L45" s="242"/>
      <c r="M45" s="243"/>
      <c r="N45" s="244"/>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3">
        <f>IF($BB$3="計画",SUM(T45:AU45),IF($BB$3="実績",SUM(T45:AX45),""))</f>
        <v>55.000000000000007</v>
      </c>
      <c r="AZ45" s="264"/>
      <c r="BA45" s="265">
        <f>IF($BB$3="計画",AY45/4,IF($BB$3="実績",(AY45/($BB$7/7)),""))</f>
        <v>13.750000000000002</v>
      </c>
      <c r="BB45" s="266"/>
      <c r="BC45" s="253"/>
      <c r="BD45" s="243"/>
      <c r="BE45" s="243"/>
      <c r="BF45" s="243"/>
      <c r="BG45" s="254"/>
    </row>
    <row r="46" spans="2:59" ht="20.25" customHeight="1" x14ac:dyDescent="0.45">
      <c r="B46" s="71"/>
      <c r="C46" s="229"/>
      <c r="D46" s="230"/>
      <c r="E46" s="231"/>
      <c r="F46" s="188"/>
      <c r="G46" s="232" t="s">
        <v>169</v>
      </c>
      <c r="H46" s="235"/>
      <c r="I46" s="230"/>
      <c r="J46" s="230"/>
      <c r="K46" s="231"/>
      <c r="L46" s="236" t="s">
        <v>218</v>
      </c>
      <c r="M46" s="237"/>
      <c r="N46" s="238"/>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45"/>
      <c r="AZ46" s="246"/>
      <c r="BA46" s="247"/>
      <c r="BB46" s="248"/>
      <c r="BC46" s="249"/>
      <c r="BD46" s="237"/>
      <c r="BE46" s="237"/>
      <c r="BF46" s="237"/>
      <c r="BG46" s="250"/>
    </row>
    <row r="47" spans="2:59" ht="20.25" customHeight="1" x14ac:dyDescent="0.45">
      <c r="B47" s="69">
        <f>B44+1</f>
        <v>10</v>
      </c>
      <c r="C47" s="229" t="s">
        <v>102</v>
      </c>
      <c r="D47" s="230"/>
      <c r="E47" s="231"/>
      <c r="F47" s="188"/>
      <c r="G47" s="233"/>
      <c r="H47" s="235" t="s">
        <v>136</v>
      </c>
      <c r="I47" s="230"/>
      <c r="J47" s="230"/>
      <c r="K47" s="231"/>
      <c r="L47" s="239"/>
      <c r="M47" s="240"/>
      <c r="N47" s="241"/>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5">
        <f>IF($BB$3="計画",SUM(T47:AU47),IF($BB$3="実績",SUM(T47:AX47),""))</f>
        <v>48</v>
      </c>
      <c r="AZ47" s="256"/>
      <c r="BA47" s="257">
        <f>IF($BB$3="計画",AY47/4,IF($BB$3="実績",(AY47/($BB$7/7)),""))</f>
        <v>12</v>
      </c>
      <c r="BB47" s="258"/>
      <c r="BC47" s="251"/>
      <c r="BD47" s="240"/>
      <c r="BE47" s="240"/>
      <c r="BF47" s="240"/>
      <c r="BG47" s="252"/>
    </row>
    <row r="48" spans="2:59" ht="20.25" customHeight="1" x14ac:dyDescent="0.45">
      <c r="B48" s="70"/>
      <c r="C48" s="259"/>
      <c r="D48" s="260"/>
      <c r="E48" s="261"/>
      <c r="F48" s="189" t="str">
        <f>C47</f>
        <v>介護従業者</v>
      </c>
      <c r="G48" s="234"/>
      <c r="H48" s="262"/>
      <c r="I48" s="260"/>
      <c r="J48" s="260"/>
      <c r="K48" s="261"/>
      <c r="L48" s="242"/>
      <c r="M48" s="243"/>
      <c r="N48" s="244"/>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3">
        <f>IF($BB$3="計画",SUM(T48:AU48),IF($BB$3="実績",SUM(T48:AX48),""))</f>
        <v>0</v>
      </c>
      <c r="AZ48" s="264"/>
      <c r="BA48" s="265">
        <f>IF($BB$3="計画",AY48/4,IF($BB$3="実績",(AY48/($BB$7/7)),""))</f>
        <v>0</v>
      </c>
      <c r="BB48" s="266"/>
      <c r="BC48" s="253"/>
      <c r="BD48" s="243"/>
      <c r="BE48" s="243"/>
      <c r="BF48" s="243"/>
      <c r="BG48" s="254"/>
    </row>
    <row r="49" spans="2:59" ht="20.25" customHeight="1" x14ac:dyDescent="0.45">
      <c r="B49" s="71"/>
      <c r="C49" s="229"/>
      <c r="D49" s="230"/>
      <c r="E49" s="231"/>
      <c r="F49" s="188"/>
      <c r="G49" s="232"/>
      <c r="H49" s="235"/>
      <c r="I49" s="230"/>
      <c r="J49" s="230"/>
      <c r="K49" s="231"/>
      <c r="L49" s="236"/>
      <c r="M49" s="237"/>
      <c r="N49" s="238"/>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45"/>
      <c r="AZ49" s="246"/>
      <c r="BA49" s="247"/>
      <c r="BB49" s="248"/>
      <c r="BC49" s="249"/>
      <c r="BD49" s="237"/>
      <c r="BE49" s="237"/>
      <c r="BF49" s="237"/>
      <c r="BG49" s="250"/>
    </row>
    <row r="50" spans="2:59" ht="20.25" customHeight="1" x14ac:dyDescent="0.45">
      <c r="B50" s="69">
        <f>B47+1</f>
        <v>11</v>
      </c>
      <c r="C50" s="229"/>
      <c r="D50" s="230"/>
      <c r="E50" s="231"/>
      <c r="F50" s="188"/>
      <c r="G50" s="233"/>
      <c r="H50" s="235"/>
      <c r="I50" s="230"/>
      <c r="J50" s="230"/>
      <c r="K50" s="231"/>
      <c r="L50" s="239"/>
      <c r="M50" s="240"/>
      <c r="N50" s="241"/>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5">
        <f>IF($BB$3="計画",SUM(T50:AU50),IF($BB$3="実績",SUM(T50:AX50),""))</f>
        <v>0</v>
      </c>
      <c r="AZ50" s="256"/>
      <c r="BA50" s="257">
        <f>IF($BB$3="計画",AY50/4,IF($BB$3="実績",(AY50/($BB$7/7)),""))</f>
        <v>0</v>
      </c>
      <c r="BB50" s="258"/>
      <c r="BC50" s="251"/>
      <c r="BD50" s="240"/>
      <c r="BE50" s="240"/>
      <c r="BF50" s="240"/>
      <c r="BG50" s="252"/>
    </row>
    <row r="51" spans="2:59" ht="20.25" customHeight="1" x14ac:dyDescent="0.45">
      <c r="B51" s="70"/>
      <c r="C51" s="259"/>
      <c r="D51" s="260"/>
      <c r="E51" s="261"/>
      <c r="F51" s="189">
        <f>C50</f>
        <v>0</v>
      </c>
      <c r="G51" s="234"/>
      <c r="H51" s="262"/>
      <c r="I51" s="260"/>
      <c r="J51" s="260"/>
      <c r="K51" s="261"/>
      <c r="L51" s="242"/>
      <c r="M51" s="243"/>
      <c r="N51" s="244"/>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3">
        <f>IF($BB$3="計画",SUM(T51:AU51),IF($BB$3="実績",SUM(T51:AX51),""))</f>
        <v>0</v>
      </c>
      <c r="AZ51" s="264"/>
      <c r="BA51" s="265">
        <f>IF($BB$3="計画",AY51/4,IF($BB$3="実績",(AY51/($BB$7/7)),""))</f>
        <v>0</v>
      </c>
      <c r="BB51" s="266"/>
      <c r="BC51" s="253"/>
      <c r="BD51" s="243"/>
      <c r="BE51" s="243"/>
      <c r="BF51" s="243"/>
      <c r="BG51" s="254"/>
    </row>
    <row r="52" spans="2:59" ht="20.25" customHeight="1" x14ac:dyDescent="0.45">
      <c r="B52" s="71"/>
      <c r="C52" s="229"/>
      <c r="D52" s="230"/>
      <c r="E52" s="231"/>
      <c r="F52" s="188"/>
      <c r="G52" s="232"/>
      <c r="H52" s="235"/>
      <c r="I52" s="230"/>
      <c r="J52" s="230"/>
      <c r="K52" s="231"/>
      <c r="L52" s="236"/>
      <c r="M52" s="237"/>
      <c r="N52" s="238"/>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45"/>
      <c r="AZ52" s="246"/>
      <c r="BA52" s="247"/>
      <c r="BB52" s="248"/>
      <c r="BC52" s="249"/>
      <c r="BD52" s="237"/>
      <c r="BE52" s="237"/>
      <c r="BF52" s="237"/>
      <c r="BG52" s="250"/>
    </row>
    <row r="53" spans="2:59" ht="20.25" customHeight="1" x14ac:dyDescent="0.45">
      <c r="B53" s="69">
        <f>B50+1</f>
        <v>12</v>
      </c>
      <c r="C53" s="229"/>
      <c r="D53" s="230"/>
      <c r="E53" s="231"/>
      <c r="F53" s="188"/>
      <c r="G53" s="233"/>
      <c r="H53" s="235"/>
      <c r="I53" s="230"/>
      <c r="J53" s="230"/>
      <c r="K53" s="231"/>
      <c r="L53" s="239"/>
      <c r="M53" s="240"/>
      <c r="N53" s="241"/>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5">
        <f>IF($BB$3="計画",SUM(T53:AU53),IF($BB$3="実績",SUM(T53:AX53),""))</f>
        <v>0</v>
      </c>
      <c r="AZ53" s="256"/>
      <c r="BA53" s="257">
        <f>IF($BB$3="計画",AY53/4,IF($BB$3="実績",(AY53/($BB$7/7)),""))</f>
        <v>0</v>
      </c>
      <c r="BB53" s="258"/>
      <c r="BC53" s="251"/>
      <c r="BD53" s="240"/>
      <c r="BE53" s="240"/>
      <c r="BF53" s="240"/>
      <c r="BG53" s="252"/>
    </row>
    <row r="54" spans="2:59" ht="20.25" customHeight="1" x14ac:dyDescent="0.45">
      <c r="B54" s="70"/>
      <c r="C54" s="259"/>
      <c r="D54" s="260"/>
      <c r="E54" s="261"/>
      <c r="F54" s="189">
        <f>C53</f>
        <v>0</v>
      </c>
      <c r="G54" s="234"/>
      <c r="H54" s="262"/>
      <c r="I54" s="260"/>
      <c r="J54" s="260"/>
      <c r="K54" s="261"/>
      <c r="L54" s="242"/>
      <c r="M54" s="243"/>
      <c r="N54" s="244"/>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3">
        <f>IF($BB$3="計画",SUM(T54:AU54),IF($BB$3="実績",SUM(T54:AX54),""))</f>
        <v>0</v>
      </c>
      <c r="AZ54" s="264"/>
      <c r="BA54" s="265">
        <f>IF($BB$3="計画",AY54/4,IF($BB$3="実績",(AY54/($BB$7/7)),""))</f>
        <v>0</v>
      </c>
      <c r="BB54" s="266"/>
      <c r="BC54" s="253"/>
      <c r="BD54" s="243"/>
      <c r="BE54" s="243"/>
      <c r="BF54" s="243"/>
      <c r="BG54" s="254"/>
    </row>
    <row r="55" spans="2:59" ht="20.25" customHeight="1" x14ac:dyDescent="0.45">
      <c r="B55" s="71"/>
      <c r="C55" s="229"/>
      <c r="D55" s="230"/>
      <c r="E55" s="231"/>
      <c r="F55" s="188"/>
      <c r="G55" s="232"/>
      <c r="H55" s="235"/>
      <c r="I55" s="230"/>
      <c r="J55" s="230"/>
      <c r="K55" s="231"/>
      <c r="L55" s="236"/>
      <c r="M55" s="237"/>
      <c r="N55" s="238"/>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45"/>
      <c r="AZ55" s="246"/>
      <c r="BA55" s="247"/>
      <c r="BB55" s="248"/>
      <c r="BC55" s="249"/>
      <c r="BD55" s="237"/>
      <c r="BE55" s="237"/>
      <c r="BF55" s="237"/>
      <c r="BG55" s="250"/>
    </row>
    <row r="56" spans="2:59" ht="20.25" customHeight="1" x14ac:dyDescent="0.45">
      <c r="B56" s="69">
        <f>B53+1</f>
        <v>13</v>
      </c>
      <c r="C56" s="229"/>
      <c r="D56" s="230"/>
      <c r="E56" s="231"/>
      <c r="F56" s="188"/>
      <c r="G56" s="233"/>
      <c r="H56" s="235"/>
      <c r="I56" s="230"/>
      <c r="J56" s="230"/>
      <c r="K56" s="231"/>
      <c r="L56" s="239"/>
      <c r="M56" s="240"/>
      <c r="N56" s="241"/>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5">
        <f>IF($BB$3="計画",SUM(T56:AU56),IF($BB$3="実績",SUM(T56:AX56),""))</f>
        <v>0</v>
      </c>
      <c r="AZ56" s="256"/>
      <c r="BA56" s="257">
        <f>IF($BB$3="計画",AY56/4,IF($BB$3="実績",(AY56/($BB$7/7)),""))</f>
        <v>0</v>
      </c>
      <c r="BB56" s="258"/>
      <c r="BC56" s="251"/>
      <c r="BD56" s="240"/>
      <c r="BE56" s="240"/>
      <c r="BF56" s="240"/>
      <c r="BG56" s="252"/>
    </row>
    <row r="57" spans="2:59" ht="20.25" customHeight="1" x14ac:dyDescent="0.45">
      <c r="B57" s="70"/>
      <c r="C57" s="259"/>
      <c r="D57" s="260"/>
      <c r="E57" s="261"/>
      <c r="F57" s="189">
        <f>C56</f>
        <v>0</v>
      </c>
      <c r="G57" s="234"/>
      <c r="H57" s="262"/>
      <c r="I57" s="260"/>
      <c r="J57" s="260"/>
      <c r="K57" s="261"/>
      <c r="L57" s="242"/>
      <c r="M57" s="243"/>
      <c r="N57" s="244"/>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3">
        <f>IF($BB$3="計画",SUM(T57:AU57),IF($BB$3="実績",SUM(T57:AX57),""))</f>
        <v>0</v>
      </c>
      <c r="AZ57" s="264"/>
      <c r="BA57" s="265">
        <f>IF($BB$3="計画",AY57/4,IF($BB$3="実績",(AY57/($BB$7/7)),""))</f>
        <v>0</v>
      </c>
      <c r="BB57" s="266"/>
      <c r="BC57" s="253"/>
      <c r="BD57" s="243"/>
      <c r="BE57" s="243"/>
      <c r="BF57" s="243"/>
      <c r="BG57" s="254"/>
    </row>
    <row r="58" spans="2:59" ht="20.25" customHeight="1" x14ac:dyDescent="0.45">
      <c r="B58" s="71"/>
      <c r="C58" s="229"/>
      <c r="D58" s="230"/>
      <c r="E58" s="231"/>
      <c r="F58" s="188"/>
      <c r="G58" s="232"/>
      <c r="H58" s="235"/>
      <c r="I58" s="230"/>
      <c r="J58" s="230"/>
      <c r="K58" s="231"/>
      <c r="L58" s="236"/>
      <c r="M58" s="237"/>
      <c r="N58" s="238"/>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45"/>
      <c r="AZ58" s="246"/>
      <c r="BA58" s="247"/>
      <c r="BB58" s="248"/>
      <c r="BC58" s="249"/>
      <c r="BD58" s="237"/>
      <c r="BE58" s="237"/>
      <c r="BF58" s="237"/>
      <c r="BG58" s="250"/>
    </row>
    <row r="59" spans="2:59" ht="20.25" customHeight="1" x14ac:dyDescent="0.45">
      <c r="B59" s="69">
        <f>B56+1</f>
        <v>14</v>
      </c>
      <c r="C59" s="229"/>
      <c r="D59" s="230"/>
      <c r="E59" s="231"/>
      <c r="F59" s="188"/>
      <c r="G59" s="233"/>
      <c r="H59" s="235"/>
      <c r="I59" s="230"/>
      <c r="J59" s="230"/>
      <c r="K59" s="231"/>
      <c r="L59" s="239"/>
      <c r="M59" s="240"/>
      <c r="N59" s="241"/>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5">
        <f>IF($BB$3="計画",SUM(T59:AU59),IF($BB$3="実績",SUM(T59:AX59),""))</f>
        <v>0</v>
      </c>
      <c r="AZ59" s="256"/>
      <c r="BA59" s="257">
        <f>IF($BB$3="計画",AY59/4,IF($BB$3="実績",(AY59/($BB$7/7)),""))</f>
        <v>0</v>
      </c>
      <c r="BB59" s="258"/>
      <c r="BC59" s="251"/>
      <c r="BD59" s="240"/>
      <c r="BE59" s="240"/>
      <c r="BF59" s="240"/>
      <c r="BG59" s="252"/>
    </row>
    <row r="60" spans="2:59" ht="20.25" customHeight="1" x14ac:dyDescent="0.45">
      <c r="B60" s="70"/>
      <c r="C60" s="259"/>
      <c r="D60" s="260"/>
      <c r="E60" s="261"/>
      <c r="F60" s="189">
        <f>C59</f>
        <v>0</v>
      </c>
      <c r="G60" s="234"/>
      <c r="H60" s="262"/>
      <c r="I60" s="260"/>
      <c r="J60" s="260"/>
      <c r="K60" s="261"/>
      <c r="L60" s="242"/>
      <c r="M60" s="243"/>
      <c r="N60" s="244"/>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3">
        <f>IF($BB$3="計画",SUM(T60:AU60),IF($BB$3="実績",SUM(T60:AX60),""))</f>
        <v>0</v>
      </c>
      <c r="AZ60" s="264"/>
      <c r="BA60" s="265">
        <f>IF($BB$3="計画",AY60/4,IF($BB$3="実績",(AY60/($BB$7/7)),""))</f>
        <v>0</v>
      </c>
      <c r="BB60" s="266"/>
      <c r="BC60" s="253"/>
      <c r="BD60" s="243"/>
      <c r="BE60" s="243"/>
      <c r="BF60" s="243"/>
      <c r="BG60" s="254"/>
    </row>
    <row r="61" spans="2:59" ht="20.25" customHeight="1" x14ac:dyDescent="0.45">
      <c r="B61" s="71"/>
      <c r="C61" s="229"/>
      <c r="D61" s="230"/>
      <c r="E61" s="231"/>
      <c r="F61" s="188"/>
      <c r="G61" s="232"/>
      <c r="H61" s="235"/>
      <c r="I61" s="230"/>
      <c r="J61" s="230"/>
      <c r="K61" s="231"/>
      <c r="L61" s="236"/>
      <c r="M61" s="237"/>
      <c r="N61" s="238"/>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45"/>
      <c r="AZ61" s="246"/>
      <c r="BA61" s="247"/>
      <c r="BB61" s="248"/>
      <c r="BC61" s="249"/>
      <c r="BD61" s="237"/>
      <c r="BE61" s="237"/>
      <c r="BF61" s="237"/>
      <c r="BG61" s="250"/>
    </row>
    <row r="62" spans="2:59" ht="20.25" customHeight="1" x14ac:dyDescent="0.45">
      <c r="B62" s="69">
        <f>B59+1</f>
        <v>15</v>
      </c>
      <c r="C62" s="229"/>
      <c r="D62" s="230"/>
      <c r="E62" s="231"/>
      <c r="F62" s="188"/>
      <c r="G62" s="233"/>
      <c r="H62" s="235"/>
      <c r="I62" s="230"/>
      <c r="J62" s="230"/>
      <c r="K62" s="231"/>
      <c r="L62" s="239"/>
      <c r="M62" s="240"/>
      <c r="N62" s="241"/>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5">
        <f>IF($BB$3="計画",SUM(T62:AU62),IF($BB$3="実績",SUM(T62:AX62),""))</f>
        <v>0</v>
      </c>
      <c r="AZ62" s="256"/>
      <c r="BA62" s="257">
        <f>IF($BB$3="計画",AY62/4,IF($BB$3="実績",(AY62/($BB$7/7)),""))</f>
        <v>0</v>
      </c>
      <c r="BB62" s="258"/>
      <c r="BC62" s="251"/>
      <c r="BD62" s="240"/>
      <c r="BE62" s="240"/>
      <c r="BF62" s="240"/>
      <c r="BG62" s="252"/>
    </row>
    <row r="63" spans="2:59" ht="20.25" customHeight="1" x14ac:dyDescent="0.45">
      <c r="B63" s="70"/>
      <c r="C63" s="259"/>
      <c r="D63" s="260"/>
      <c r="E63" s="261"/>
      <c r="F63" s="189">
        <f>C62</f>
        <v>0</v>
      </c>
      <c r="G63" s="234"/>
      <c r="H63" s="262"/>
      <c r="I63" s="260"/>
      <c r="J63" s="260"/>
      <c r="K63" s="261"/>
      <c r="L63" s="242"/>
      <c r="M63" s="243"/>
      <c r="N63" s="244"/>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3">
        <f>IF($BB$3="計画",SUM(T63:AU63),IF($BB$3="実績",SUM(T63:AX63),""))</f>
        <v>0</v>
      </c>
      <c r="AZ63" s="264"/>
      <c r="BA63" s="265">
        <f>IF($BB$3="計画",AY63/4,IF($BB$3="実績",(AY63/($BB$7/7)),""))</f>
        <v>0</v>
      </c>
      <c r="BB63" s="266"/>
      <c r="BC63" s="253"/>
      <c r="BD63" s="243"/>
      <c r="BE63" s="243"/>
      <c r="BF63" s="243"/>
      <c r="BG63" s="254"/>
    </row>
    <row r="64" spans="2:59" ht="20.25" customHeight="1" x14ac:dyDescent="0.45">
      <c r="B64" s="71"/>
      <c r="C64" s="229"/>
      <c r="D64" s="230"/>
      <c r="E64" s="231"/>
      <c r="F64" s="188"/>
      <c r="G64" s="232"/>
      <c r="H64" s="235"/>
      <c r="I64" s="230"/>
      <c r="J64" s="230"/>
      <c r="K64" s="231"/>
      <c r="L64" s="236"/>
      <c r="M64" s="237"/>
      <c r="N64" s="238"/>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45"/>
      <c r="AZ64" s="246"/>
      <c r="BA64" s="247"/>
      <c r="BB64" s="248"/>
      <c r="BC64" s="249"/>
      <c r="BD64" s="237"/>
      <c r="BE64" s="237"/>
      <c r="BF64" s="237"/>
      <c r="BG64" s="250"/>
    </row>
    <row r="65" spans="2:59" ht="20.25" customHeight="1" x14ac:dyDescent="0.45">
      <c r="B65" s="69">
        <f>B62+1</f>
        <v>16</v>
      </c>
      <c r="C65" s="229"/>
      <c r="D65" s="230"/>
      <c r="E65" s="231"/>
      <c r="F65" s="188"/>
      <c r="G65" s="233"/>
      <c r="H65" s="235"/>
      <c r="I65" s="230"/>
      <c r="J65" s="230"/>
      <c r="K65" s="231"/>
      <c r="L65" s="239"/>
      <c r="M65" s="240"/>
      <c r="N65" s="241"/>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5">
        <f>IF($BB$3="計画",SUM(T65:AU65),IF($BB$3="実績",SUM(T65:AX65),""))</f>
        <v>0</v>
      </c>
      <c r="AZ65" s="256"/>
      <c r="BA65" s="257">
        <f>IF($BB$3="計画",AY65/4,IF($BB$3="実績",(AY65/($BB$7/7)),""))</f>
        <v>0</v>
      </c>
      <c r="BB65" s="258"/>
      <c r="BC65" s="251"/>
      <c r="BD65" s="240"/>
      <c r="BE65" s="240"/>
      <c r="BF65" s="240"/>
      <c r="BG65" s="252"/>
    </row>
    <row r="66" spans="2:59" ht="20.25" customHeight="1" thickBot="1" x14ac:dyDescent="0.5">
      <c r="B66" s="69"/>
      <c r="C66" s="356"/>
      <c r="D66" s="357"/>
      <c r="E66" s="358"/>
      <c r="F66" s="196">
        <f>C65</f>
        <v>0</v>
      </c>
      <c r="G66" s="360"/>
      <c r="H66" s="359"/>
      <c r="I66" s="357"/>
      <c r="J66" s="357"/>
      <c r="K66" s="358"/>
      <c r="L66" s="361"/>
      <c r="M66" s="362"/>
      <c r="N66" s="363"/>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3">
        <f>IF($BB$3="計画",SUM(T66:AU66),IF($BB$3="実績",SUM(T66:AX66),""))</f>
        <v>0</v>
      </c>
      <c r="AZ66" s="264"/>
      <c r="BA66" s="265">
        <f>IF($BB$3="計画",AY66/4,IF($BB$3="実績",(AY66/($BB$7/7)),""))</f>
        <v>0</v>
      </c>
      <c r="BB66" s="266"/>
      <c r="BC66" s="251"/>
      <c r="BD66" s="240"/>
      <c r="BE66" s="240"/>
      <c r="BF66" s="240"/>
      <c r="BG66" s="252"/>
    </row>
    <row r="67" spans="2:59" ht="20.25" customHeight="1" x14ac:dyDescent="0.45">
      <c r="B67" s="350" t="s">
        <v>126</v>
      </c>
      <c r="C67" s="351"/>
      <c r="D67" s="351"/>
      <c r="E67" s="351"/>
      <c r="F67" s="351"/>
      <c r="G67" s="351"/>
      <c r="H67" s="351"/>
      <c r="I67" s="351"/>
      <c r="J67" s="351"/>
      <c r="K67" s="351"/>
      <c r="L67" s="351"/>
      <c r="M67" s="351"/>
      <c r="N67" s="351"/>
      <c r="O67" s="351"/>
      <c r="P67" s="351"/>
      <c r="Q67" s="351"/>
      <c r="R67" s="351"/>
      <c r="S67" s="352"/>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43"/>
      <c r="AZ67" s="336"/>
      <c r="BA67" s="334"/>
      <c r="BB67" s="335"/>
      <c r="BC67" s="335"/>
      <c r="BD67" s="335"/>
      <c r="BE67" s="335"/>
      <c r="BF67" s="335"/>
      <c r="BG67" s="336"/>
    </row>
    <row r="68" spans="2:59" ht="20.25" customHeight="1" x14ac:dyDescent="0.45">
      <c r="B68" s="353" t="s">
        <v>127</v>
      </c>
      <c r="C68" s="354"/>
      <c r="D68" s="354"/>
      <c r="E68" s="354"/>
      <c r="F68" s="354"/>
      <c r="G68" s="354"/>
      <c r="H68" s="354"/>
      <c r="I68" s="354"/>
      <c r="J68" s="354"/>
      <c r="K68" s="354"/>
      <c r="L68" s="354"/>
      <c r="M68" s="354"/>
      <c r="N68" s="354"/>
      <c r="O68" s="354"/>
      <c r="P68" s="354"/>
      <c r="Q68" s="354"/>
      <c r="R68" s="354"/>
      <c r="S68" s="355"/>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44"/>
      <c r="AZ68" s="339"/>
      <c r="BA68" s="337"/>
      <c r="BB68" s="338"/>
      <c r="BC68" s="338"/>
      <c r="BD68" s="338"/>
      <c r="BE68" s="338"/>
      <c r="BF68" s="338"/>
      <c r="BG68" s="339"/>
    </row>
    <row r="69" spans="2:59" ht="20.25" customHeight="1" x14ac:dyDescent="0.45">
      <c r="B69" s="353" t="s">
        <v>203</v>
      </c>
      <c r="C69" s="354"/>
      <c r="D69" s="354"/>
      <c r="E69" s="354"/>
      <c r="F69" s="354"/>
      <c r="G69" s="354"/>
      <c r="H69" s="354"/>
      <c r="I69" s="354"/>
      <c r="J69" s="354"/>
      <c r="K69" s="354"/>
      <c r="L69" s="354"/>
      <c r="M69" s="354"/>
      <c r="N69" s="354"/>
      <c r="O69" s="354"/>
      <c r="P69" s="354"/>
      <c r="Q69" s="354"/>
      <c r="R69" s="354"/>
      <c r="S69" s="355"/>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45"/>
      <c r="AZ69" s="346"/>
      <c r="BA69" s="337"/>
      <c r="BB69" s="338"/>
      <c r="BC69" s="338"/>
      <c r="BD69" s="338"/>
      <c r="BE69" s="338"/>
      <c r="BF69" s="338"/>
      <c r="BG69" s="339"/>
    </row>
    <row r="70" spans="2:59" ht="20.25" customHeight="1" x14ac:dyDescent="0.45">
      <c r="B70" s="353" t="s">
        <v>204</v>
      </c>
      <c r="C70" s="354"/>
      <c r="D70" s="354"/>
      <c r="E70" s="354"/>
      <c r="F70" s="354"/>
      <c r="G70" s="354"/>
      <c r="H70" s="354"/>
      <c r="I70" s="354"/>
      <c r="J70" s="354"/>
      <c r="K70" s="354"/>
      <c r="L70" s="354"/>
      <c r="M70" s="354"/>
      <c r="N70" s="354"/>
      <c r="O70" s="354"/>
      <c r="P70" s="354"/>
      <c r="Q70" s="354"/>
      <c r="R70" s="354"/>
      <c r="S70" s="355"/>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364">
        <f ca="1">IF($BB$3="計画",SUM(T70:AU70),IF($BB$3="実績",SUM(T70:AX70),""))</f>
        <v>830</v>
      </c>
      <c r="AZ70" s="365"/>
      <c r="BA70" s="337"/>
      <c r="BB70" s="338"/>
      <c r="BC70" s="338"/>
      <c r="BD70" s="338"/>
      <c r="BE70" s="338"/>
      <c r="BF70" s="338"/>
      <c r="BG70" s="339"/>
    </row>
    <row r="71" spans="2:59" ht="20.25" customHeight="1" thickBot="1" x14ac:dyDescent="0.5">
      <c r="B71" s="347" t="s">
        <v>205</v>
      </c>
      <c r="C71" s="348"/>
      <c r="D71" s="348"/>
      <c r="E71" s="348"/>
      <c r="F71" s="348"/>
      <c r="G71" s="348"/>
      <c r="H71" s="348"/>
      <c r="I71" s="348"/>
      <c r="J71" s="348"/>
      <c r="K71" s="348"/>
      <c r="L71" s="348"/>
      <c r="M71" s="348"/>
      <c r="N71" s="348"/>
      <c r="O71" s="348"/>
      <c r="P71" s="348"/>
      <c r="Q71" s="348"/>
      <c r="R71" s="348"/>
      <c r="S71" s="349"/>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332">
        <f>IF($BB$3="計画",SUM(T71:AU71),IF($BB$3="実績",SUM(T71:AX71),""))</f>
        <v>308.00000000000006</v>
      </c>
      <c r="AZ71" s="333"/>
      <c r="BA71" s="340"/>
      <c r="BB71" s="341"/>
      <c r="BC71" s="341"/>
      <c r="BD71" s="341"/>
      <c r="BE71" s="341"/>
      <c r="BF71" s="341"/>
      <c r="BG71" s="342"/>
    </row>
    <row r="72" spans="2:59" s="64" customFormat="1" ht="20.25" customHeight="1" x14ac:dyDescent="0.45">
      <c r="C72" s="65"/>
      <c r="D72" s="65"/>
      <c r="E72" s="65"/>
      <c r="F72" s="65"/>
      <c r="Q72" s="67"/>
      <c r="BG72" s="66"/>
    </row>
    <row r="73" spans="2:59" ht="20.25" customHeight="1" x14ac:dyDescent="0.45"/>
    <row r="74" spans="2:59" ht="20.25" customHeight="1" x14ac:dyDescent="0.45"/>
    <row r="75" spans="2:59" ht="20.25" customHeight="1" x14ac:dyDescent="0.45"/>
    <row r="76" spans="2:59" ht="20.25" customHeight="1" x14ac:dyDescent="0.45"/>
    <row r="77" spans="2:59" ht="20.25" customHeight="1" x14ac:dyDescent="0.45"/>
    <row r="78" spans="2:59" ht="20.25" customHeight="1" x14ac:dyDescent="0.45"/>
    <row r="79" spans="2:59" ht="20.25" customHeight="1" x14ac:dyDescent="0.45"/>
    <row r="80" spans="2:59"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26" spans="1:56" x14ac:dyDescent="0.45">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5">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5">
      <c r="A128" s="15"/>
      <c r="B128" s="15"/>
      <c r="C128" s="18"/>
      <c r="D128" s="18"/>
      <c r="E128" s="18"/>
      <c r="F128" s="18"/>
      <c r="G128" s="18"/>
      <c r="H128" s="16"/>
      <c r="I128" s="16"/>
      <c r="J128" s="15"/>
      <c r="K128" s="15"/>
      <c r="L128" s="15"/>
      <c r="M128" s="15"/>
      <c r="N128" s="15"/>
      <c r="O128" s="15"/>
    </row>
    <row r="129" spans="1:15" x14ac:dyDescent="0.45">
      <c r="A129" s="15"/>
      <c r="B129" s="15"/>
      <c r="C129" s="18"/>
      <c r="D129" s="18"/>
      <c r="E129" s="18"/>
      <c r="F129" s="18"/>
      <c r="G129" s="18"/>
      <c r="H129" s="16"/>
      <c r="I129" s="16"/>
      <c r="J129" s="15"/>
      <c r="K129" s="15"/>
      <c r="L129" s="15"/>
      <c r="M129" s="15"/>
      <c r="N129" s="15"/>
      <c r="O129" s="15"/>
    </row>
    <row r="130" spans="1:15" x14ac:dyDescent="0.45">
      <c r="C130" s="3"/>
      <c r="D130" s="3"/>
      <c r="E130" s="3"/>
      <c r="F130" s="3"/>
      <c r="G130" s="3"/>
    </row>
    <row r="131" spans="1:15" x14ac:dyDescent="0.45">
      <c r="C131" s="3"/>
      <c r="D131" s="3"/>
      <c r="E131" s="3"/>
      <c r="F131" s="3"/>
      <c r="G131" s="3"/>
    </row>
    <row r="132" spans="1:15" x14ac:dyDescent="0.45">
      <c r="C132" s="3"/>
      <c r="D132" s="3"/>
      <c r="E132" s="3"/>
      <c r="F132" s="3"/>
      <c r="G132" s="3"/>
    </row>
    <row r="133" spans="1:15" x14ac:dyDescent="0.45">
      <c r="C133" s="3"/>
      <c r="D133" s="3"/>
      <c r="E133" s="3"/>
      <c r="F133" s="3"/>
      <c r="G133" s="3"/>
    </row>
  </sheetData>
  <sheetProtection sheet="1" insertRows="0" deleteRows="0"/>
  <mergeCells count="283">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AT5:AU5"/>
    <mergeCell ref="AX5:AY5"/>
    <mergeCell ref="BB5:BC5"/>
    <mergeCell ref="BB7:BC7"/>
    <mergeCell ref="AL10:AM10"/>
    <mergeCell ref="AL11:AM11"/>
    <mergeCell ref="AQ1:BF1"/>
    <mergeCell ref="Z2:AA2"/>
    <mergeCell ref="AC2:AD2"/>
    <mergeCell ref="AG2:AH2"/>
    <mergeCell ref="AQ2:BF2"/>
    <mergeCell ref="BB3:BE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5 C23 C26 C29 C32 C35 C38 C41 C44 C47 C62 C50 C59 C56 C53" xr:uid="{00000000-0002-0000-0000-000003000000}">
      <formula1>職種</formula1>
    </dataValidation>
    <dataValidation type="list" allowBlank="1" showInputMessage="1" showErrorMessage="1" sqref="G22 G25 G28 G31 G34 G37 G40 G43 G46 G19 G64 G61 G49 G58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99060</xdr:colOff>
                    <xdr:row>8</xdr:row>
                    <xdr:rowOff>76200</xdr:rowOff>
                  </from>
                  <to>
                    <xdr:col>26</xdr:col>
                    <xdr:colOff>388620</xdr:colOff>
                    <xdr:row>11</xdr:row>
                    <xdr:rowOff>236220</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30480</xdr:colOff>
                    <xdr:row>8</xdr:row>
                    <xdr:rowOff>99060</xdr:rowOff>
                  </from>
                  <to>
                    <xdr:col>22</xdr:col>
                    <xdr:colOff>312420</xdr:colOff>
                    <xdr:row>11</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プルダウン・リスト!$C$4:$C$12</xm:f>
          </x14:formula1>
          <xm:sqref>AQ1:BF1</xm:sqref>
        </x14:dataValidation>
        <x14:dataValidation type="list" allowBlank="1" showInputMessage="1" showErrorMessage="1" xr:uid="{00000000-0002-0000-0000-000007000000}">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workbookViewId="0">
      <selection activeCell="M31" sqref="M31"/>
    </sheetView>
  </sheetViews>
  <sheetFormatPr defaultColWidth="9" defaultRowHeight="18" x14ac:dyDescent="0.45"/>
  <cols>
    <col min="1" max="1" width="1.59765625" style="130" customWidth="1"/>
    <col min="2" max="2" width="15.09765625" style="129" bestFit="1" customWidth="1"/>
    <col min="3" max="3" width="10.59765625" style="129" customWidth="1"/>
    <col min="4" max="4" width="3.3984375" style="129" bestFit="1" customWidth="1"/>
    <col min="5" max="5" width="15.59765625" style="130" customWidth="1"/>
    <col min="6" max="6" width="3.3984375" style="130" bestFit="1" customWidth="1"/>
    <col min="7" max="7" width="15.59765625" style="130" customWidth="1"/>
    <col min="8" max="8" width="3.3984375" style="130" bestFit="1" customWidth="1"/>
    <col min="9" max="9" width="15.59765625" style="129" customWidth="1"/>
    <col min="10" max="10" width="3.3984375" style="130" bestFit="1" customWidth="1"/>
    <col min="11" max="11" width="15.59765625" style="130" customWidth="1"/>
    <col min="12" max="12" width="5" style="130" customWidth="1"/>
    <col min="13" max="13" width="15.59765625" style="130" customWidth="1"/>
    <col min="14" max="14" width="3.3984375" style="130" customWidth="1"/>
    <col min="15" max="15" width="15.59765625" style="130" customWidth="1"/>
    <col min="16" max="16" width="3.3984375" style="130" customWidth="1"/>
    <col min="17" max="17" width="15.59765625" style="130" customWidth="1"/>
    <col min="18" max="18" width="3.3984375" style="130" customWidth="1"/>
    <col min="19" max="19" width="15.59765625" style="130" customWidth="1"/>
    <col min="20" max="20" width="3.3984375" style="130" customWidth="1"/>
    <col min="21" max="21" width="15.59765625" style="130" customWidth="1"/>
    <col min="22" max="22" width="3.3984375" style="130" customWidth="1"/>
    <col min="23" max="23" width="15.59765625" style="130" customWidth="1"/>
    <col min="24" max="24" width="3.3984375" style="130" customWidth="1"/>
    <col min="25" max="25" width="15.59765625" style="130" customWidth="1"/>
    <col min="26" max="16384" width="9" style="130"/>
  </cols>
  <sheetData>
    <row r="1" spans="2:25" x14ac:dyDescent="0.45">
      <c r="B1" s="128" t="s">
        <v>34</v>
      </c>
    </row>
    <row r="2" spans="2:25" x14ac:dyDescent="0.45">
      <c r="B2" s="131" t="s">
        <v>35</v>
      </c>
      <c r="E2" s="161" t="s">
        <v>184</v>
      </c>
      <c r="F2" s="55"/>
      <c r="G2" s="55"/>
      <c r="H2" s="55"/>
      <c r="I2" s="162" t="s">
        <v>185</v>
      </c>
      <c r="J2" s="55"/>
      <c r="K2" s="55"/>
    </row>
    <row r="3" spans="2:25" x14ac:dyDescent="0.45">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5">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5">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5">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5">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5">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5">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5">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5">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5">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5">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5">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5">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5">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5">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5">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5">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5">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5">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5">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5">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5">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5">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5">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5">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5">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5">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5">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5">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5">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5">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5">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5">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5">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5">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5">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5">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5">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5">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5">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5">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5">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5">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5">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5">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251460</xdr:colOff>
                    <xdr:row>4</xdr:row>
                    <xdr:rowOff>7620</xdr:rowOff>
                  </from>
                  <to>
                    <xdr:col>29</xdr:col>
                    <xdr:colOff>160020</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251460</xdr:colOff>
                    <xdr:row>8</xdr:row>
                    <xdr:rowOff>0</xdr:rowOff>
                  </from>
                  <to>
                    <xdr:col>29</xdr:col>
                    <xdr:colOff>175260</xdr:colOff>
                    <xdr:row>11</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3"/>
  <sheetViews>
    <sheetView showGridLines="0" tabSelected="1" view="pageBreakPreview" zoomScale="75" zoomScaleNormal="55" zoomScaleSheetLayoutView="75" workbookViewId="0">
      <selection activeCell="Z4" sqref="Z4"/>
    </sheetView>
  </sheetViews>
  <sheetFormatPr defaultColWidth="4.5" defaultRowHeight="14.4" x14ac:dyDescent="0.45"/>
  <cols>
    <col min="1" max="1" width="0.8984375" style="1" customWidth="1"/>
    <col min="2" max="5" width="5.69921875" style="1" customWidth="1"/>
    <col min="6" max="6" width="5.69921875" style="1" hidden="1" customWidth="1"/>
    <col min="7" max="59" width="5.69921875" style="1" customWidth="1"/>
    <col min="60" max="60" width="1.09765625" style="1" customWidth="1"/>
    <col min="61" max="16384" width="4.5" style="1"/>
  </cols>
  <sheetData>
    <row r="1" spans="2:64" s="6" customFormat="1" ht="20.25" customHeight="1" x14ac:dyDescent="0.45">
      <c r="C1" s="5" t="s">
        <v>20</v>
      </c>
      <c r="D1" s="5"/>
      <c r="E1" s="5"/>
      <c r="F1" s="5"/>
      <c r="G1" s="5"/>
      <c r="J1" s="8" t="s">
        <v>0</v>
      </c>
      <c r="M1" s="5"/>
      <c r="N1" s="5"/>
      <c r="O1" s="5"/>
      <c r="P1" s="5"/>
      <c r="Q1" s="5"/>
      <c r="R1" s="5"/>
      <c r="S1" s="5"/>
      <c r="T1" s="5"/>
      <c r="AP1" s="10" t="s">
        <v>32</v>
      </c>
      <c r="AQ1" s="283" t="s">
        <v>199</v>
      </c>
      <c r="AR1" s="284"/>
      <c r="AS1" s="284"/>
      <c r="AT1" s="284"/>
      <c r="AU1" s="284"/>
      <c r="AV1" s="284"/>
      <c r="AW1" s="284"/>
      <c r="AX1" s="284"/>
      <c r="AY1" s="284"/>
      <c r="AZ1" s="284"/>
      <c r="BA1" s="284"/>
      <c r="BB1" s="284"/>
      <c r="BC1" s="284"/>
      <c r="BD1" s="284"/>
      <c r="BE1" s="284"/>
      <c r="BF1" s="284"/>
      <c r="BG1" s="10" t="s">
        <v>2</v>
      </c>
    </row>
    <row r="2" spans="2:64" s="9" customFormat="1" ht="20.25" customHeight="1" x14ac:dyDescent="0.45">
      <c r="G2" s="8"/>
      <c r="J2" s="8"/>
      <c r="K2" s="8"/>
      <c r="M2" s="10"/>
      <c r="N2" s="10"/>
      <c r="O2" s="10"/>
      <c r="P2" s="10"/>
      <c r="Q2" s="10"/>
      <c r="R2" s="10"/>
      <c r="S2" s="10"/>
      <c r="T2" s="10"/>
      <c r="Y2" s="47" t="s">
        <v>29</v>
      </c>
      <c r="Z2" s="285">
        <v>5</v>
      </c>
      <c r="AA2" s="285"/>
      <c r="AB2" s="47" t="s">
        <v>30</v>
      </c>
      <c r="AC2" s="286">
        <f>IF(Z2=0,"",YEAR(DATE(2018+Z2,1,1)))</f>
        <v>2023</v>
      </c>
      <c r="AD2" s="286"/>
      <c r="AE2" s="48" t="s">
        <v>31</v>
      </c>
      <c r="AF2" s="48" t="s">
        <v>1</v>
      </c>
      <c r="AG2" s="285">
        <v>4</v>
      </c>
      <c r="AH2" s="285"/>
      <c r="AI2" s="48" t="s">
        <v>26</v>
      </c>
      <c r="AP2" s="10" t="s">
        <v>33</v>
      </c>
      <c r="AQ2" s="287" t="s">
        <v>214</v>
      </c>
      <c r="AR2" s="287"/>
      <c r="AS2" s="287"/>
      <c r="AT2" s="287"/>
      <c r="AU2" s="287"/>
      <c r="AV2" s="287"/>
      <c r="AW2" s="287"/>
      <c r="AX2" s="287"/>
      <c r="AY2" s="287"/>
      <c r="AZ2" s="287"/>
      <c r="BA2" s="287"/>
      <c r="BB2" s="287"/>
      <c r="BC2" s="287"/>
      <c r="BD2" s="287"/>
      <c r="BE2" s="287"/>
      <c r="BF2" s="287"/>
      <c r="BG2" s="10" t="s">
        <v>2</v>
      </c>
      <c r="BH2" s="10"/>
      <c r="BI2" s="10"/>
      <c r="BJ2" s="10"/>
    </row>
    <row r="3" spans="2:64" s="9" customFormat="1" ht="20.25" customHeight="1" x14ac:dyDescent="0.45">
      <c r="G3" s="8"/>
      <c r="J3" s="8"/>
      <c r="L3" s="10"/>
      <c r="M3" s="10"/>
      <c r="N3" s="10"/>
      <c r="O3" s="10"/>
      <c r="P3" s="10"/>
      <c r="Q3" s="10"/>
      <c r="R3" s="10"/>
      <c r="Z3" s="42"/>
      <c r="AA3" s="42"/>
      <c r="AB3" s="43"/>
      <c r="AC3" s="44"/>
      <c r="AD3" s="43"/>
      <c r="BA3" s="45" t="s">
        <v>22</v>
      </c>
      <c r="BB3" s="288" t="s">
        <v>170</v>
      </c>
      <c r="BC3" s="289"/>
      <c r="BD3" s="289"/>
      <c r="BE3" s="290"/>
      <c r="BF3" s="10"/>
    </row>
    <row r="4" spans="2:64" s="9" customFormat="1" ht="9" customHeight="1" x14ac:dyDescent="0.45">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5">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79">
        <v>8</v>
      </c>
      <c r="AU5" s="280"/>
      <c r="AV5" s="2" t="s">
        <v>23</v>
      </c>
      <c r="AW5" s="6"/>
      <c r="AX5" s="279">
        <v>40</v>
      </c>
      <c r="AY5" s="280"/>
      <c r="AZ5" s="2" t="s">
        <v>24</v>
      </c>
      <c r="BA5" s="6"/>
      <c r="BB5" s="279">
        <v>160</v>
      </c>
      <c r="BC5" s="280"/>
      <c r="BD5" s="2" t="s">
        <v>25</v>
      </c>
      <c r="BE5" s="6"/>
      <c r="BF5" s="46"/>
    </row>
    <row r="6" spans="2:64" s="9" customFormat="1" ht="21" customHeight="1" x14ac:dyDescent="0.45">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5">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281">
        <f>DAY(EOMONTH(DATE(AC2,AG2,1),0))</f>
        <v>30</v>
      </c>
      <c r="BC7" s="282"/>
      <c r="BD7" s="103" t="s">
        <v>27</v>
      </c>
      <c r="BE7" s="103"/>
      <c r="BF7" s="103"/>
      <c r="BG7" s="105"/>
      <c r="BJ7" s="10"/>
      <c r="BK7" s="10"/>
      <c r="BL7" s="10"/>
    </row>
    <row r="8" spans="2:64" s="9" customFormat="1" ht="21" customHeight="1" x14ac:dyDescent="0.45">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5">
      <c r="B9" s="110" t="s">
        <v>118</v>
      </c>
      <c r="C9" s="114"/>
      <c r="D9" s="114"/>
      <c r="E9" s="114"/>
      <c r="F9" s="114"/>
      <c r="G9" s="114"/>
      <c r="H9" s="114"/>
      <c r="I9" s="114"/>
      <c r="J9" s="114"/>
      <c r="K9" s="116"/>
      <c r="L9" s="106"/>
      <c r="M9" s="107"/>
      <c r="N9" s="107"/>
      <c r="O9" s="116"/>
      <c r="P9" s="107"/>
      <c r="Q9" s="117"/>
      <c r="R9" s="117"/>
      <c r="S9" s="108"/>
      <c r="T9" s="228"/>
      <c r="U9" s="22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5">
      <c r="B10" s="110" t="s">
        <v>116</v>
      </c>
      <c r="C10" s="107"/>
      <c r="D10" s="107"/>
      <c r="E10" s="107"/>
      <c r="F10" s="107"/>
      <c r="G10" s="107"/>
      <c r="H10" s="107"/>
      <c r="I10" s="107"/>
      <c r="J10" s="276">
        <v>0.29166666666666669</v>
      </c>
      <c r="K10" s="277"/>
      <c r="L10" s="278"/>
      <c r="M10" s="113" t="s">
        <v>17</v>
      </c>
      <c r="N10" s="276">
        <v>0.83333333333333337</v>
      </c>
      <c r="O10" s="277"/>
      <c r="P10" s="278"/>
      <c r="Q10" s="114"/>
      <c r="R10" s="107"/>
      <c r="S10" s="107"/>
      <c r="T10" s="107"/>
      <c r="U10" s="107"/>
      <c r="V10" s="105"/>
      <c r="W10" s="105"/>
      <c r="X10" s="105"/>
      <c r="Y10" s="105"/>
      <c r="Z10" s="114"/>
      <c r="AA10" s="107"/>
      <c r="AB10" s="107"/>
      <c r="AC10" s="114"/>
      <c r="AD10" s="114"/>
      <c r="AE10" s="114"/>
      <c r="AF10" s="123"/>
      <c r="AG10" s="116"/>
      <c r="AH10" s="106"/>
      <c r="AI10" s="107"/>
      <c r="AJ10" s="106"/>
      <c r="AK10" s="107"/>
      <c r="AL10" s="267">
        <v>2</v>
      </c>
      <c r="AM10" s="267"/>
      <c r="AN10" s="103" t="s">
        <v>196</v>
      </c>
      <c r="AO10" s="110"/>
      <c r="AP10" s="116"/>
      <c r="AR10" s="116"/>
      <c r="AS10" s="114"/>
      <c r="AT10" s="108" t="s">
        <v>193</v>
      </c>
      <c r="AU10" s="279">
        <v>9</v>
      </c>
      <c r="AV10" s="280"/>
      <c r="AW10" s="103" t="s">
        <v>112</v>
      </c>
      <c r="AX10" s="105"/>
      <c r="AY10" s="114" t="s">
        <v>113</v>
      </c>
      <c r="AZ10" s="116"/>
      <c r="BA10" s="116"/>
      <c r="BB10" s="114"/>
      <c r="BC10" s="267"/>
      <c r="BD10" s="267"/>
      <c r="BE10" s="103" t="s">
        <v>112</v>
      </c>
      <c r="BF10" s="103"/>
      <c r="BG10" s="105"/>
      <c r="BJ10" s="10"/>
      <c r="BK10" s="10"/>
      <c r="BL10" s="10"/>
    </row>
    <row r="11" spans="2:64" s="9" customFormat="1" ht="21" customHeight="1" x14ac:dyDescent="0.15">
      <c r="B11" s="110" t="s">
        <v>117</v>
      </c>
      <c r="C11" s="107"/>
      <c r="D11" s="107"/>
      <c r="E11" s="107"/>
      <c r="F11" s="107"/>
      <c r="G11" s="107"/>
      <c r="H11" s="107"/>
      <c r="I11" s="107"/>
      <c r="J11" s="276">
        <v>0.83333333333333337</v>
      </c>
      <c r="K11" s="277"/>
      <c r="L11" s="278"/>
      <c r="M11" s="113" t="s">
        <v>17</v>
      </c>
      <c r="N11" s="276">
        <v>0.29166666666666669</v>
      </c>
      <c r="O11" s="277"/>
      <c r="P11" s="278"/>
      <c r="Q11" s="124"/>
      <c r="R11" s="124"/>
      <c r="S11" s="124"/>
      <c r="T11" s="124"/>
      <c r="U11" s="124"/>
      <c r="V11" s="124"/>
      <c r="W11" s="105"/>
      <c r="X11" s="105"/>
      <c r="Y11" s="105"/>
      <c r="Z11" s="113"/>
      <c r="AA11" s="124"/>
      <c r="AB11" s="124"/>
      <c r="AC11" s="113"/>
      <c r="AD11" s="116"/>
      <c r="AE11" s="116"/>
      <c r="AF11" s="119"/>
      <c r="AG11" s="110"/>
      <c r="AH11" s="106"/>
      <c r="AI11" s="107"/>
      <c r="AJ11" s="106"/>
      <c r="AK11" s="107"/>
      <c r="AL11" s="267">
        <v>1</v>
      </c>
      <c r="AM11" s="267"/>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5">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267">
        <v>9</v>
      </c>
      <c r="BD12" s="267"/>
      <c r="BE12" s="103" t="s">
        <v>112</v>
      </c>
      <c r="BF12" s="103"/>
      <c r="BG12" s="105"/>
      <c r="BJ12" s="10"/>
      <c r="BK12" s="10"/>
      <c r="BL12" s="10"/>
    </row>
    <row r="13" spans="2:64" ht="12" customHeight="1" thickBot="1" x14ac:dyDescent="0.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5">
      <c r="B14" s="291" t="s">
        <v>21</v>
      </c>
      <c r="C14" s="294" t="s">
        <v>120</v>
      </c>
      <c r="D14" s="295"/>
      <c r="E14" s="296"/>
      <c r="F14" s="35"/>
      <c r="G14" s="303" t="s">
        <v>121</v>
      </c>
      <c r="H14" s="306" t="s">
        <v>122</v>
      </c>
      <c r="I14" s="295"/>
      <c r="J14" s="295"/>
      <c r="K14" s="296"/>
      <c r="L14" s="306" t="s">
        <v>123</v>
      </c>
      <c r="M14" s="295"/>
      <c r="N14" s="296"/>
      <c r="O14" s="306" t="s">
        <v>119</v>
      </c>
      <c r="P14" s="295"/>
      <c r="Q14" s="295"/>
      <c r="R14" s="295"/>
      <c r="S14" s="315"/>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09" t="str">
        <f>IF(BB3="計画","(12)1～4週の勤務時間数合計","(12)1か月の勤務時間数　合計")</f>
        <v>(12)1～4週の勤務時間数合計</v>
      </c>
      <c r="AZ14" s="310"/>
      <c r="BA14" s="294" t="s">
        <v>125</v>
      </c>
      <c r="BB14" s="315"/>
      <c r="BC14" s="294" t="s">
        <v>142</v>
      </c>
      <c r="BD14" s="295"/>
      <c r="BE14" s="295"/>
      <c r="BF14" s="295"/>
      <c r="BG14" s="315"/>
    </row>
    <row r="15" spans="2:64" ht="20.25" customHeight="1" x14ac:dyDescent="0.45">
      <c r="B15" s="292"/>
      <c r="C15" s="297"/>
      <c r="D15" s="298"/>
      <c r="E15" s="299"/>
      <c r="F15" s="36"/>
      <c r="G15" s="304"/>
      <c r="H15" s="307"/>
      <c r="I15" s="298"/>
      <c r="J15" s="298"/>
      <c r="K15" s="299"/>
      <c r="L15" s="307"/>
      <c r="M15" s="298"/>
      <c r="N15" s="299"/>
      <c r="O15" s="307"/>
      <c r="P15" s="298"/>
      <c r="Q15" s="298"/>
      <c r="R15" s="298"/>
      <c r="S15" s="316"/>
      <c r="T15" s="318" t="s">
        <v>11</v>
      </c>
      <c r="U15" s="318"/>
      <c r="V15" s="318"/>
      <c r="W15" s="318"/>
      <c r="X15" s="318"/>
      <c r="Y15" s="318"/>
      <c r="Z15" s="319"/>
      <c r="AA15" s="320" t="s">
        <v>12</v>
      </c>
      <c r="AB15" s="318"/>
      <c r="AC15" s="318"/>
      <c r="AD15" s="318"/>
      <c r="AE15" s="318"/>
      <c r="AF15" s="318"/>
      <c r="AG15" s="319"/>
      <c r="AH15" s="320" t="s">
        <v>13</v>
      </c>
      <c r="AI15" s="318"/>
      <c r="AJ15" s="318"/>
      <c r="AK15" s="318"/>
      <c r="AL15" s="318"/>
      <c r="AM15" s="318"/>
      <c r="AN15" s="319"/>
      <c r="AO15" s="320" t="s">
        <v>14</v>
      </c>
      <c r="AP15" s="318"/>
      <c r="AQ15" s="318"/>
      <c r="AR15" s="318"/>
      <c r="AS15" s="318"/>
      <c r="AT15" s="318"/>
      <c r="AU15" s="319"/>
      <c r="AV15" s="320" t="s">
        <v>15</v>
      </c>
      <c r="AW15" s="318"/>
      <c r="AX15" s="318"/>
      <c r="AY15" s="311"/>
      <c r="AZ15" s="312"/>
      <c r="BA15" s="297"/>
      <c r="BB15" s="316"/>
      <c r="BC15" s="297"/>
      <c r="BD15" s="298"/>
      <c r="BE15" s="298"/>
      <c r="BF15" s="298"/>
      <c r="BG15" s="316"/>
    </row>
    <row r="16" spans="2:64" ht="20.25" customHeight="1" x14ac:dyDescent="0.45">
      <c r="B16" s="292"/>
      <c r="C16" s="297"/>
      <c r="D16" s="298"/>
      <c r="E16" s="299"/>
      <c r="F16" s="36"/>
      <c r="G16" s="304"/>
      <c r="H16" s="307"/>
      <c r="I16" s="298"/>
      <c r="J16" s="298"/>
      <c r="K16" s="299"/>
      <c r="L16" s="307"/>
      <c r="M16" s="298"/>
      <c r="N16" s="299"/>
      <c r="O16" s="307"/>
      <c r="P16" s="298"/>
      <c r="Q16" s="298"/>
      <c r="R16" s="298"/>
      <c r="S16" s="316"/>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11"/>
      <c r="AZ16" s="312"/>
      <c r="BA16" s="297"/>
      <c r="BB16" s="316"/>
      <c r="BC16" s="297"/>
      <c r="BD16" s="298"/>
      <c r="BE16" s="298"/>
      <c r="BF16" s="298"/>
      <c r="BG16" s="316"/>
    </row>
    <row r="17" spans="2:59" ht="20.25" hidden="1" customHeight="1" x14ac:dyDescent="0.45">
      <c r="B17" s="292"/>
      <c r="C17" s="297"/>
      <c r="D17" s="298"/>
      <c r="E17" s="299"/>
      <c r="F17" s="36"/>
      <c r="G17" s="304"/>
      <c r="H17" s="307"/>
      <c r="I17" s="298"/>
      <c r="J17" s="298"/>
      <c r="K17" s="299"/>
      <c r="L17" s="307"/>
      <c r="M17" s="298"/>
      <c r="N17" s="299"/>
      <c r="O17" s="307"/>
      <c r="P17" s="298"/>
      <c r="Q17" s="298"/>
      <c r="R17" s="298"/>
      <c r="S17" s="316"/>
      <c r="T17" s="7">
        <f>WEEKDAY(DATE($AC$2,$AG$2,1))</f>
        <v>7</v>
      </c>
      <c r="U17" s="12">
        <f>WEEKDAY(DATE($AC$2,$AG$2,2))</f>
        <v>1</v>
      </c>
      <c r="V17" s="12">
        <f>WEEKDAY(DATE($AC$2,$AG$2,3))</f>
        <v>2</v>
      </c>
      <c r="W17" s="12">
        <f>WEEKDAY(DATE($AC$2,$AG$2,4))</f>
        <v>3</v>
      </c>
      <c r="X17" s="12">
        <f>WEEKDAY(DATE($AC$2,$AG$2,5))</f>
        <v>4</v>
      </c>
      <c r="Y17" s="12">
        <f>WEEKDAY(DATE($AC$2,$AG$2,6))</f>
        <v>5</v>
      </c>
      <c r="Z17" s="13">
        <f>WEEKDAY(DATE($AC$2,$AG$2,7))</f>
        <v>6</v>
      </c>
      <c r="AA17" s="11">
        <f>WEEKDAY(DATE($AC$2,$AG$2,8))</f>
        <v>7</v>
      </c>
      <c r="AB17" s="12">
        <f>WEEKDAY(DATE($AC$2,$AG$2,9))</f>
        <v>1</v>
      </c>
      <c r="AC17" s="12">
        <f>WEEKDAY(DATE($AC$2,$AG$2,10))</f>
        <v>2</v>
      </c>
      <c r="AD17" s="12">
        <f>WEEKDAY(DATE($AC$2,$AG$2,11))</f>
        <v>3</v>
      </c>
      <c r="AE17" s="12">
        <f>WEEKDAY(DATE($AC$2,$AG$2,12))</f>
        <v>4</v>
      </c>
      <c r="AF17" s="12">
        <f>WEEKDAY(DATE($AC$2,$AG$2,13))</f>
        <v>5</v>
      </c>
      <c r="AG17" s="13">
        <f>WEEKDAY(DATE($AC$2,$AG$2,14))</f>
        <v>6</v>
      </c>
      <c r="AH17" s="11">
        <f>WEEKDAY(DATE($AC$2,$AG$2,15))</f>
        <v>7</v>
      </c>
      <c r="AI17" s="12">
        <f>WEEKDAY(DATE($AC$2,$AG$2,16))</f>
        <v>1</v>
      </c>
      <c r="AJ17" s="12">
        <f>WEEKDAY(DATE($AC$2,$AG$2,17))</f>
        <v>2</v>
      </c>
      <c r="AK17" s="12">
        <f>WEEKDAY(DATE($AC$2,$AG$2,18))</f>
        <v>3</v>
      </c>
      <c r="AL17" s="12">
        <f>WEEKDAY(DATE($AC$2,$AG$2,19))</f>
        <v>4</v>
      </c>
      <c r="AM17" s="12">
        <f>WEEKDAY(DATE($AC$2,$AG$2,20))</f>
        <v>5</v>
      </c>
      <c r="AN17" s="13">
        <f>WEEKDAY(DATE($AC$2,$AG$2,21))</f>
        <v>6</v>
      </c>
      <c r="AO17" s="11">
        <f>WEEKDAY(DATE($AC$2,$AG$2,22))</f>
        <v>7</v>
      </c>
      <c r="AP17" s="12">
        <f>WEEKDAY(DATE($AC$2,$AG$2,23))</f>
        <v>1</v>
      </c>
      <c r="AQ17" s="12">
        <f>WEEKDAY(DATE($AC$2,$AG$2,24))</f>
        <v>2</v>
      </c>
      <c r="AR17" s="12">
        <f>WEEKDAY(DATE($AC$2,$AG$2,25))</f>
        <v>3</v>
      </c>
      <c r="AS17" s="12">
        <f>WEEKDAY(DATE($AC$2,$AG$2,26))</f>
        <v>4</v>
      </c>
      <c r="AT17" s="12">
        <f>WEEKDAY(DATE($AC$2,$AG$2,27))</f>
        <v>5</v>
      </c>
      <c r="AU17" s="13">
        <f>WEEKDAY(DATE($AC$2,$AG$2,28))</f>
        <v>6</v>
      </c>
      <c r="AV17" s="11">
        <f>IF(AV16=29,WEEKDAY(DATE($AC$2,$AG$2,29)),0)</f>
        <v>0</v>
      </c>
      <c r="AW17" s="12">
        <f>IF(AW16=30,WEEKDAY(DATE($AC$2,$AG$2,30)),0)</f>
        <v>0</v>
      </c>
      <c r="AX17" s="13">
        <f>IF(AX16=31,WEEKDAY(DATE($AC$2,$AG$2,31)),0)</f>
        <v>0</v>
      </c>
      <c r="AY17" s="311"/>
      <c r="AZ17" s="312"/>
      <c r="BA17" s="297"/>
      <c r="BB17" s="316"/>
      <c r="BC17" s="297"/>
      <c r="BD17" s="298"/>
      <c r="BE17" s="298"/>
      <c r="BF17" s="298"/>
      <c r="BG17" s="316"/>
    </row>
    <row r="18" spans="2:59" ht="20.25" customHeight="1" thickBot="1" x14ac:dyDescent="0.5">
      <c r="B18" s="293"/>
      <c r="C18" s="300"/>
      <c r="D18" s="301"/>
      <c r="E18" s="302"/>
      <c r="F18" s="37"/>
      <c r="G18" s="305"/>
      <c r="H18" s="308"/>
      <c r="I18" s="301"/>
      <c r="J18" s="301"/>
      <c r="K18" s="302"/>
      <c r="L18" s="308"/>
      <c r="M18" s="301"/>
      <c r="N18" s="302"/>
      <c r="O18" s="308"/>
      <c r="P18" s="301"/>
      <c r="Q18" s="301"/>
      <c r="R18" s="301"/>
      <c r="S18" s="317"/>
      <c r="T18" s="57" t="str">
        <f>IF(T17=1,"日",IF(T17=2,"月",IF(T17=3,"火",IF(T17=4,"水",IF(T17=5,"木",IF(T17=6,"金","土"))))))</f>
        <v>土</v>
      </c>
      <c r="U18" s="50" t="str">
        <f t="shared" ref="U18:AU18" si="0">IF(U17=1,"日",IF(U17=2,"月",IF(U17=3,"火",IF(U17=4,"水",IF(U17=5,"木",IF(U17=6,"金","土"))))))</f>
        <v>日</v>
      </c>
      <c r="V18" s="50" t="str">
        <f t="shared" si="0"/>
        <v>月</v>
      </c>
      <c r="W18" s="50" t="str">
        <f t="shared" si="0"/>
        <v>火</v>
      </c>
      <c r="X18" s="50" t="str">
        <f t="shared" si="0"/>
        <v>水</v>
      </c>
      <c r="Y18" s="50" t="str">
        <f t="shared" si="0"/>
        <v>木</v>
      </c>
      <c r="Z18" s="51" t="str">
        <f t="shared" si="0"/>
        <v>金</v>
      </c>
      <c r="AA18" s="49" t="str">
        <f>IF(AA17=1,"日",IF(AA17=2,"月",IF(AA17=3,"火",IF(AA17=4,"水",IF(AA17=5,"木",IF(AA17=6,"金","土"))))))</f>
        <v>土</v>
      </c>
      <c r="AB18" s="50" t="str">
        <f t="shared" si="0"/>
        <v>日</v>
      </c>
      <c r="AC18" s="50" t="str">
        <f t="shared" si="0"/>
        <v>月</v>
      </c>
      <c r="AD18" s="50" t="str">
        <f t="shared" si="0"/>
        <v>火</v>
      </c>
      <c r="AE18" s="50" t="str">
        <f t="shared" si="0"/>
        <v>水</v>
      </c>
      <c r="AF18" s="50" t="str">
        <f t="shared" si="0"/>
        <v>木</v>
      </c>
      <c r="AG18" s="51" t="str">
        <f t="shared" si="0"/>
        <v>金</v>
      </c>
      <c r="AH18" s="49" t="str">
        <f>IF(AH17=1,"日",IF(AH17=2,"月",IF(AH17=3,"火",IF(AH17=4,"水",IF(AH17=5,"木",IF(AH17=6,"金","土"))))))</f>
        <v>土</v>
      </c>
      <c r="AI18" s="50" t="str">
        <f t="shared" si="0"/>
        <v>日</v>
      </c>
      <c r="AJ18" s="50" t="str">
        <f t="shared" si="0"/>
        <v>月</v>
      </c>
      <c r="AK18" s="50" t="str">
        <f t="shared" si="0"/>
        <v>火</v>
      </c>
      <c r="AL18" s="50" t="str">
        <f t="shared" si="0"/>
        <v>水</v>
      </c>
      <c r="AM18" s="50" t="str">
        <f t="shared" si="0"/>
        <v>木</v>
      </c>
      <c r="AN18" s="51" t="str">
        <f t="shared" si="0"/>
        <v>金</v>
      </c>
      <c r="AO18" s="49" t="str">
        <f>IF(AO17=1,"日",IF(AO17=2,"月",IF(AO17=3,"火",IF(AO17=4,"水",IF(AO17=5,"木",IF(AO17=6,"金","土"))))))</f>
        <v>土</v>
      </c>
      <c r="AP18" s="50" t="str">
        <f t="shared" si="0"/>
        <v>日</v>
      </c>
      <c r="AQ18" s="50" t="str">
        <f t="shared" si="0"/>
        <v>月</v>
      </c>
      <c r="AR18" s="50" t="str">
        <f t="shared" si="0"/>
        <v>火</v>
      </c>
      <c r="AS18" s="50" t="str">
        <f t="shared" si="0"/>
        <v>水</v>
      </c>
      <c r="AT18" s="50" t="str">
        <f t="shared" si="0"/>
        <v>木</v>
      </c>
      <c r="AU18" s="51" t="str">
        <f t="shared" si="0"/>
        <v>金</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13"/>
      <c r="AZ18" s="314"/>
      <c r="BA18" s="300"/>
      <c r="BB18" s="317"/>
      <c r="BC18" s="300"/>
      <c r="BD18" s="301"/>
      <c r="BE18" s="301"/>
      <c r="BF18" s="301"/>
      <c r="BG18" s="317"/>
    </row>
    <row r="19" spans="2:59" ht="20.25" customHeight="1" x14ac:dyDescent="0.45">
      <c r="B19" s="68"/>
      <c r="C19" s="268"/>
      <c r="D19" s="269"/>
      <c r="E19" s="270"/>
      <c r="F19" s="184"/>
      <c r="G19" s="271"/>
      <c r="H19" s="272"/>
      <c r="I19" s="269"/>
      <c r="J19" s="269"/>
      <c r="K19" s="270"/>
      <c r="L19" s="273"/>
      <c r="M19" s="274"/>
      <c r="N19" s="275"/>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26"/>
      <c r="AZ19" s="327"/>
      <c r="BA19" s="328"/>
      <c r="BB19" s="329"/>
      <c r="BC19" s="330"/>
      <c r="BD19" s="274"/>
      <c r="BE19" s="274"/>
      <c r="BF19" s="274"/>
      <c r="BG19" s="331"/>
    </row>
    <row r="20" spans="2:59" ht="20.25" customHeight="1" x14ac:dyDescent="0.45">
      <c r="B20" s="69">
        <v>1</v>
      </c>
      <c r="C20" s="229"/>
      <c r="D20" s="230"/>
      <c r="E20" s="231"/>
      <c r="F20" s="188"/>
      <c r="G20" s="233"/>
      <c r="H20" s="235"/>
      <c r="I20" s="230"/>
      <c r="J20" s="230"/>
      <c r="K20" s="231"/>
      <c r="L20" s="239"/>
      <c r="M20" s="240"/>
      <c r="N20" s="241"/>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5">
        <f>IF($BB$3="計画",SUM(T20:AU20),IF($BB$3="実績",SUM(T20:AX20),""))</f>
        <v>0</v>
      </c>
      <c r="AZ20" s="256"/>
      <c r="BA20" s="257">
        <f>IF($BB$3="計画",AY20/4,IF($BB$3="実績",(AY20/($BB$7/7)),""))</f>
        <v>0</v>
      </c>
      <c r="BB20" s="258"/>
      <c r="BC20" s="251"/>
      <c r="BD20" s="240"/>
      <c r="BE20" s="240"/>
      <c r="BF20" s="240"/>
      <c r="BG20" s="252"/>
    </row>
    <row r="21" spans="2:59" ht="20.25" customHeight="1" x14ac:dyDescent="0.45">
      <c r="B21" s="70"/>
      <c r="C21" s="259"/>
      <c r="D21" s="260"/>
      <c r="E21" s="261"/>
      <c r="F21" s="189">
        <f>C20</f>
        <v>0</v>
      </c>
      <c r="G21" s="234"/>
      <c r="H21" s="262"/>
      <c r="I21" s="260"/>
      <c r="J21" s="260"/>
      <c r="K21" s="261"/>
      <c r="L21" s="242"/>
      <c r="M21" s="243"/>
      <c r="N21" s="244"/>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3">
        <f>IF($BB$3="計画",SUM(T21:AU21),IF($BB$3="実績",SUM(T21:AX21),""))</f>
        <v>0</v>
      </c>
      <c r="AZ21" s="264"/>
      <c r="BA21" s="265">
        <f>IF($BB$3="計画",AY21/4,IF($BB$3="実績",(AY21/($BB$7/7)),""))</f>
        <v>0</v>
      </c>
      <c r="BB21" s="266"/>
      <c r="BC21" s="253"/>
      <c r="BD21" s="243"/>
      <c r="BE21" s="243"/>
      <c r="BF21" s="243"/>
      <c r="BG21" s="254"/>
    </row>
    <row r="22" spans="2:59" ht="20.25" customHeight="1" x14ac:dyDescent="0.45">
      <c r="B22" s="71"/>
      <c r="C22" s="321"/>
      <c r="D22" s="322"/>
      <c r="E22" s="323"/>
      <c r="F22" s="190"/>
      <c r="G22" s="324"/>
      <c r="H22" s="325"/>
      <c r="I22" s="322"/>
      <c r="J22" s="322"/>
      <c r="K22" s="323"/>
      <c r="L22" s="236"/>
      <c r="M22" s="237"/>
      <c r="N22" s="238"/>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45"/>
      <c r="AZ22" s="246"/>
      <c r="BA22" s="247"/>
      <c r="BB22" s="248"/>
      <c r="BC22" s="249"/>
      <c r="BD22" s="237"/>
      <c r="BE22" s="237"/>
      <c r="BF22" s="237"/>
      <c r="BG22" s="250"/>
    </row>
    <row r="23" spans="2:59" ht="20.25" customHeight="1" x14ac:dyDescent="0.45">
      <c r="B23" s="69">
        <f>B20+1</f>
        <v>2</v>
      </c>
      <c r="C23" s="229"/>
      <c r="D23" s="230"/>
      <c r="E23" s="231"/>
      <c r="F23" s="188"/>
      <c r="G23" s="233"/>
      <c r="H23" s="235"/>
      <c r="I23" s="230"/>
      <c r="J23" s="230"/>
      <c r="K23" s="231"/>
      <c r="L23" s="239"/>
      <c r="M23" s="240"/>
      <c r="N23" s="241"/>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5">
        <f>IF($BB$3="計画",SUM(T23:AU23),IF($BB$3="実績",SUM(T23:AX23),""))</f>
        <v>0</v>
      </c>
      <c r="AZ23" s="256"/>
      <c r="BA23" s="257">
        <f>IF($BB$3="計画",AY23/4,IF($BB$3="実績",(AY23/($BB$7/7)),""))</f>
        <v>0</v>
      </c>
      <c r="BB23" s="258"/>
      <c r="BC23" s="251"/>
      <c r="BD23" s="240"/>
      <c r="BE23" s="240"/>
      <c r="BF23" s="240"/>
      <c r="BG23" s="252"/>
    </row>
    <row r="24" spans="2:59" ht="20.25" customHeight="1" x14ac:dyDescent="0.45">
      <c r="B24" s="70"/>
      <c r="C24" s="259"/>
      <c r="D24" s="260"/>
      <c r="E24" s="261"/>
      <c r="F24" s="189">
        <f>C23</f>
        <v>0</v>
      </c>
      <c r="G24" s="234"/>
      <c r="H24" s="262"/>
      <c r="I24" s="260"/>
      <c r="J24" s="260"/>
      <c r="K24" s="261"/>
      <c r="L24" s="242"/>
      <c r="M24" s="243"/>
      <c r="N24" s="244"/>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3">
        <f>IF($BB$3="計画",SUM(T24:AU24),IF($BB$3="実績",SUM(T24:AX24),""))</f>
        <v>0</v>
      </c>
      <c r="AZ24" s="264"/>
      <c r="BA24" s="265">
        <f>IF($BB$3="計画",AY24/4,IF($BB$3="実績",(AY24/($BB$7/7)),""))</f>
        <v>0</v>
      </c>
      <c r="BB24" s="266"/>
      <c r="BC24" s="253"/>
      <c r="BD24" s="243"/>
      <c r="BE24" s="243"/>
      <c r="BF24" s="243"/>
      <c r="BG24" s="254"/>
    </row>
    <row r="25" spans="2:59" ht="20.25" customHeight="1" x14ac:dyDescent="0.45">
      <c r="B25" s="71"/>
      <c r="C25" s="229"/>
      <c r="D25" s="230"/>
      <c r="E25" s="231"/>
      <c r="F25" s="188"/>
      <c r="G25" s="232"/>
      <c r="H25" s="235"/>
      <c r="I25" s="230"/>
      <c r="J25" s="230"/>
      <c r="K25" s="231"/>
      <c r="L25" s="236"/>
      <c r="M25" s="237"/>
      <c r="N25" s="238"/>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45"/>
      <c r="AZ25" s="246"/>
      <c r="BA25" s="247"/>
      <c r="BB25" s="248"/>
      <c r="BC25" s="249"/>
      <c r="BD25" s="237"/>
      <c r="BE25" s="237"/>
      <c r="BF25" s="237"/>
      <c r="BG25" s="250"/>
    </row>
    <row r="26" spans="2:59" ht="20.25" customHeight="1" x14ac:dyDescent="0.45">
      <c r="B26" s="69">
        <f>B23+1</f>
        <v>3</v>
      </c>
      <c r="C26" s="229"/>
      <c r="D26" s="230"/>
      <c r="E26" s="231"/>
      <c r="F26" s="188"/>
      <c r="G26" s="233"/>
      <c r="H26" s="235"/>
      <c r="I26" s="230"/>
      <c r="J26" s="230"/>
      <c r="K26" s="231"/>
      <c r="L26" s="239"/>
      <c r="M26" s="240"/>
      <c r="N26" s="241"/>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5">
        <f>IF($BB$3="計画",SUM(T26:AU26),IF($BB$3="実績",SUM(T26:AX26),""))</f>
        <v>0</v>
      </c>
      <c r="AZ26" s="256"/>
      <c r="BA26" s="257">
        <f>IF($BB$3="計画",AY26/4,IF($BB$3="実績",(AY26/($BB$7/7)),""))</f>
        <v>0</v>
      </c>
      <c r="BB26" s="258"/>
      <c r="BC26" s="251"/>
      <c r="BD26" s="240"/>
      <c r="BE26" s="240"/>
      <c r="BF26" s="240"/>
      <c r="BG26" s="252"/>
    </row>
    <row r="27" spans="2:59" ht="20.25" customHeight="1" x14ac:dyDescent="0.45">
      <c r="B27" s="70"/>
      <c r="C27" s="259"/>
      <c r="D27" s="260"/>
      <c r="E27" s="261"/>
      <c r="F27" s="189">
        <f>C26</f>
        <v>0</v>
      </c>
      <c r="G27" s="234"/>
      <c r="H27" s="262"/>
      <c r="I27" s="260"/>
      <c r="J27" s="260"/>
      <c r="K27" s="261"/>
      <c r="L27" s="242"/>
      <c r="M27" s="243"/>
      <c r="N27" s="244"/>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3">
        <f>IF($BB$3="計画",SUM(T27:AU27),IF($BB$3="実績",SUM(T27:AX27),""))</f>
        <v>0</v>
      </c>
      <c r="AZ27" s="264"/>
      <c r="BA27" s="265">
        <f>IF($BB$3="計画",AY27/4,IF($BB$3="実績",(AY27/($BB$7/7)),""))</f>
        <v>0</v>
      </c>
      <c r="BB27" s="266"/>
      <c r="BC27" s="253"/>
      <c r="BD27" s="243"/>
      <c r="BE27" s="243"/>
      <c r="BF27" s="243"/>
      <c r="BG27" s="254"/>
    </row>
    <row r="28" spans="2:59" ht="20.25" customHeight="1" x14ac:dyDescent="0.45">
      <c r="B28" s="71"/>
      <c r="C28" s="229"/>
      <c r="D28" s="230"/>
      <c r="E28" s="231"/>
      <c r="F28" s="188"/>
      <c r="G28" s="232"/>
      <c r="H28" s="235"/>
      <c r="I28" s="230"/>
      <c r="J28" s="230"/>
      <c r="K28" s="231"/>
      <c r="L28" s="236"/>
      <c r="M28" s="237"/>
      <c r="N28" s="238"/>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45"/>
      <c r="AZ28" s="246"/>
      <c r="BA28" s="247"/>
      <c r="BB28" s="248"/>
      <c r="BC28" s="249"/>
      <c r="BD28" s="237"/>
      <c r="BE28" s="237"/>
      <c r="BF28" s="237"/>
      <c r="BG28" s="250"/>
    </row>
    <row r="29" spans="2:59" ht="20.25" customHeight="1" x14ac:dyDescent="0.45">
      <c r="B29" s="69">
        <f>B26+1</f>
        <v>4</v>
      </c>
      <c r="C29" s="229"/>
      <c r="D29" s="230"/>
      <c r="E29" s="231"/>
      <c r="F29" s="188"/>
      <c r="G29" s="233"/>
      <c r="H29" s="235"/>
      <c r="I29" s="230"/>
      <c r="J29" s="230"/>
      <c r="K29" s="231"/>
      <c r="L29" s="239"/>
      <c r="M29" s="240"/>
      <c r="N29" s="241"/>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5">
        <f>IF($BB$3="計画",SUM(T29:AU29),IF($BB$3="実績",SUM(T29:AX29),""))</f>
        <v>0</v>
      </c>
      <c r="AZ29" s="256"/>
      <c r="BA29" s="257">
        <f>IF($BB$3="計画",AY29/4,IF($BB$3="実績",(AY29/($BB$7/7)),""))</f>
        <v>0</v>
      </c>
      <c r="BB29" s="258"/>
      <c r="BC29" s="251"/>
      <c r="BD29" s="240"/>
      <c r="BE29" s="240"/>
      <c r="BF29" s="240"/>
      <c r="BG29" s="252"/>
    </row>
    <row r="30" spans="2:59" ht="20.25" customHeight="1" x14ac:dyDescent="0.45">
      <c r="B30" s="70"/>
      <c r="C30" s="259"/>
      <c r="D30" s="260"/>
      <c r="E30" s="261"/>
      <c r="F30" s="189">
        <f>C29</f>
        <v>0</v>
      </c>
      <c r="G30" s="234"/>
      <c r="H30" s="262"/>
      <c r="I30" s="260"/>
      <c r="J30" s="260"/>
      <c r="K30" s="261"/>
      <c r="L30" s="242"/>
      <c r="M30" s="243"/>
      <c r="N30" s="244"/>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3">
        <f>IF($BB$3="計画",SUM(T30:AU30),IF($BB$3="実績",SUM(T30:AX30),""))</f>
        <v>0</v>
      </c>
      <c r="AZ30" s="264"/>
      <c r="BA30" s="265">
        <f>IF($BB$3="計画",AY30/4,IF($BB$3="実績",(AY30/($BB$7/7)),""))</f>
        <v>0</v>
      </c>
      <c r="BB30" s="266"/>
      <c r="BC30" s="253"/>
      <c r="BD30" s="243"/>
      <c r="BE30" s="243"/>
      <c r="BF30" s="243"/>
      <c r="BG30" s="254"/>
    </row>
    <row r="31" spans="2:59" ht="20.25" customHeight="1" x14ac:dyDescent="0.45">
      <c r="B31" s="71"/>
      <c r="C31" s="229"/>
      <c r="D31" s="230"/>
      <c r="E31" s="231"/>
      <c r="F31" s="188"/>
      <c r="G31" s="232"/>
      <c r="H31" s="235"/>
      <c r="I31" s="230"/>
      <c r="J31" s="230"/>
      <c r="K31" s="231"/>
      <c r="L31" s="236"/>
      <c r="M31" s="237"/>
      <c r="N31" s="238"/>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45"/>
      <c r="AZ31" s="246"/>
      <c r="BA31" s="247"/>
      <c r="BB31" s="248"/>
      <c r="BC31" s="249"/>
      <c r="BD31" s="237"/>
      <c r="BE31" s="237"/>
      <c r="BF31" s="237"/>
      <c r="BG31" s="250"/>
    </row>
    <row r="32" spans="2:59" ht="20.25" customHeight="1" x14ac:dyDescent="0.45">
      <c r="B32" s="69">
        <f>B29+1</f>
        <v>5</v>
      </c>
      <c r="C32" s="229"/>
      <c r="D32" s="230"/>
      <c r="E32" s="231"/>
      <c r="F32" s="188"/>
      <c r="G32" s="233"/>
      <c r="H32" s="235"/>
      <c r="I32" s="230"/>
      <c r="J32" s="230"/>
      <c r="K32" s="231"/>
      <c r="L32" s="239"/>
      <c r="M32" s="240"/>
      <c r="N32" s="241"/>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5">
        <f>IF($BB$3="計画",SUM(T32:AU32),IF($BB$3="実績",SUM(T32:AX32),""))</f>
        <v>0</v>
      </c>
      <c r="AZ32" s="256"/>
      <c r="BA32" s="257">
        <f>IF($BB$3="計画",AY32/4,IF($BB$3="実績",(AY32/($BB$7/7)),""))</f>
        <v>0</v>
      </c>
      <c r="BB32" s="258"/>
      <c r="BC32" s="251"/>
      <c r="BD32" s="240"/>
      <c r="BE32" s="240"/>
      <c r="BF32" s="240"/>
      <c r="BG32" s="252"/>
    </row>
    <row r="33" spans="2:59" ht="20.25" customHeight="1" x14ac:dyDescent="0.45">
      <c r="B33" s="70"/>
      <c r="C33" s="259"/>
      <c r="D33" s="260"/>
      <c r="E33" s="261"/>
      <c r="F33" s="189">
        <f>C32</f>
        <v>0</v>
      </c>
      <c r="G33" s="234"/>
      <c r="H33" s="262"/>
      <c r="I33" s="260"/>
      <c r="J33" s="260"/>
      <c r="K33" s="261"/>
      <c r="L33" s="242"/>
      <c r="M33" s="243"/>
      <c r="N33" s="244"/>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3">
        <f>IF($BB$3="計画",SUM(T33:AU33),IF($BB$3="実績",SUM(T33:AX33),""))</f>
        <v>0</v>
      </c>
      <c r="AZ33" s="264"/>
      <c r="BA33" s="265">
        <f>IF($BB$3="計画",AY33/4,IF($BB$3="実績",(AY33/($BB$7/7)),""))</f>
        <v>0</v>
      </c>
      <c r="BB33" s="266"/>
      <c r="BC33" s="253"/>
      <c r="BD33" s="243"/>
      <c r="BE33" s="243"/>
      <c r="BF33" s="243"/>
      <c r="BG33" s="254"/>
    </row>
    <row r="34" spans="2:59" ht="20.25" customHeight="1" x14ac:dyDescent="0.45">
      <c r="B34" s="71"/>
      <c r="C34" s="229"/>
      <c r="D34" s="230"/>
      <c r="E34" s="231"/>
      <c r="F34" s="188"/>
      <c r="G34" s="232"/>
      <c r="H34" s="235"/>
      <c r="I34" s="230"/>
      <c r="J34" s="230"/>
      <c r="K34" s="231"/>
      <c r="L34" s="236"/>
      <c r="M34" s="237"/>
      <c r="N34" s="238"/>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45"/>
      <c r="AZ34" s="246"/>
      <c r="BA34" s="247"/>
      <c r="BB34" s="248"/>
      <c r="BC34" s="249"/>
      <c r="BD34" s="237"/>
      <c r="BE34" s="237"/>
      <c r="BF34" s="237"/>
      <c r="BG34" s="250"/>
    </row>
    <row r="35" spans="2:59" ht="20.25" customHeight="1" x14ac:dyDescent="0.45">
      <c r="B35" s="69">
        <f>B32+1</f>
        <v>6</v>
      </c>
      <c r="C35" s="229"/>
      <c r="D35" s="230"/>
      <c r="E35" s="231"/>
      <c r="F35" s="188"/>
      <c r="G35" s="233"/>
      <c r="H35" s="235"/>
      <c r="I35" s="230"/>
      <c r="J35" s="230"/>
      <c r="K35" s="231"/>
      <c r="L35" s="239"/>
      <c r="M35" s="240"/>
      <c r="N35" s="241"/>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5">
        <f>IF($BB$3="計画",SUM(T35:AU35),IF($BB$3="実績",SUM(T35:AX35),""))</f>
        <v>0</v>
      </c>
      <c r="AZ35" s="256"/>
      <c r="BA35" s="257">
        <f>IF($BB$3="計画",AY35/4,IF($BB$3="実績",(AY35/($BB$7/7)),""))</f>
        <v>0</v>
      </c>
      <c r="BB35" s="258"/>
      <c r="BC35" s="251"/>
      <c r="BD35" s="240"/>
      <c r="BE35" s="240"/>
      <c r="BF35" s="240"/>
      <c r="BG35" s="252"/>
    </row>
    <row r="36" spans="2:59" ht="20.25" customHeight="1" x14ac:dyDescent="0.45">
      <c r="B36" s="70"/>
      <c r="C36" s="259"/>
      <c r="D36" s="260"/>
      <c r="E36" s="261"/>
      <c r="F36" s="189">
        <f>C35</f>
        <v>0</v>
      </c>
      <c r="G36" s="234"/>
      <c r="H36" s="262"/>
      <c r="I36" s="260"/>
      <c r="J36" s="260"/>
      <c r="K36" s="261"/>
      <c r="L36" s="242"/>
      <c r="M36" s="243"/>
      <c r="N36" s="244"/>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3">
        <f>IF($BB$3="計画",SUM(T36:AU36),IF($BB$3="実績",SUM(T36:AX36),""))</f>
        <v>0</v>
      </c>
      <c r="AZ36" s="264"/>
      <c r="BA36" s="265">
        <f>IF($BB$3="計画",AY36/4,IF($BB$3="実績",(AY36/($BB$7/7)),""))</f>
        <v>0</v>
      </c>
      <c r="BB36" s="266"/>
      <c r="BC36" s="253"/>
      <c r="BD36" s="243"/>
      <c r="BE36" s="243"/>
      <c r="BF36" s="243"/>
      <c r="BG36" s="254"/>
    </row>
    <row r="37" spans="2:59" ht="20.25" customHeight="1" x14ac:dyDescent="0.45">
      <c r="B37" s="71"/>
      <c r="C37" s="229"/>
      <c r="D37" s="230"/>
      <c r="E37" s="231"/>
      <c r="F37" s="188"/>
      <c r="G37" s="232"/>
      <c r="H37" s="235"/>
      <c r="I37" s="230"/>
      <c r="J37" s="230"/>
      <c r="K37" s="231"/>
      <c r="L37" s="236"/>
      <c r="M37" s="237"/>
      <c r="N37" s="238"/>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45"/>
      <c r="AZ37" s="246"/>
      <c r="BA37" s="247"/>
      <c r="BB37" s="248"/>
      <c r="BC37" s="249"/>
      <c r="BD37" s="237"/>
      <c r="BE37" s="237"/>
      <c r="BF37" s="237"/>
      <c r="BG37" s="250"/>
    </row>
    <row r="38" spans="2:59" ht="20.25" customHeight="1" x14ac:dyDescent="0.45">
      <c r="B38" s="69">
        <f>B35+1</f>
        <v>7</v>
      </c>
      <c r="C38" s="229"/>
      <c r="D38" s="230"/>
      <c r="E38" s="231"/>
      <c r="F38" s="188"/>
      <c r="G38" s="233"/>
      <c r="H38" s="235"/>
      <c r="I38" s="230"/>
      <c r="J38" s="230"/>
      <c r="K38" s="231"/>
      <c r="L38" s="239"/>
      <c r="M38" s="240"/>
      <c r="N38" s="241"/>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5">
        <f>IF($BB$3="計画",SUM(T38:AU38),IF($BB$3="実績",SUM(T38:AX38),""))</f>
        <v>0</v>
      </c>
      <c r="AZ38" s="256"/>
      <c r="BA38" s="257">
        <f>IF($BB$3="計画",AY38/4,IF($BB$3="実績",(AY38/($BB$7/7)),""))</f>
        <v>0</v>
      </c>
      <c r="BB38" s="258"/>
      <c r="BC38" s="251"/>
      <c r="BD38" s="240"/>
      <c r="BE38" s="240"/>
      <c r="BF38" s="240"/>
      <c r="BG38" s="252"/>
    </row>
    <row r="39" spans="2:59" ht="20.25" customHeight="1" x14ac:dyDescent="0.45">
      <c r="B39" s="70"/>
      <c r="C39" s="259"/>
      <c r="D39" s="260"/>
      <c r="E39" s="261"/>
      <c r="F39" s="189">
        <f>C38</f>
        <v>0</v>
      </c>
      <c r="G39" s="234"/>
      <c r="H39" s="262"/>
      <c r="I39" s="260"/>
      <c r="J39" s="260"/>
      <c r="K39" s="261"/>
      <c r="L39" s="242"/>
      <c r="M39" s="243"/>
      <c r="N39" s="244"/>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3">
        <f>IF($BB$3="計画",SUM(T39:AU39),IF($BB$3="実績",SUM(T39:AX39),""))</f>
        <v>0</v>
      </c>
      <c r="AZ39" s="264"/>
      <c r="BA39" s="265">
        <f>IF($BB$3="計画",AY39/4,IF($BB$3="実績",(AY39/($BB$7/7)),""))</f>
        <v>0</v>
      </c>
      <c r="BB39" s="266"/>
      <c r="BC39" s="253"/>
      <c r="BD39" s="243"/>
      <c r="BE39" s="243"/>
      <c r="BF39" s="243"/>
      <c r="BG39" s="254"/>
    </row>
    <row r="40" spans="2:59" ht="20.25" customHeight="1" x14ac:dyDescent="0.45">
      <c r="B40" s="71"/>
      <c r="C40" s="229"/>
      <c r="D40" s="230"/>
      <c r="E40" s="231"/>
      <c r="F40" s="188"/>
      <c r="G40" s="232"/>
      <c r="H40" s="235"/>
      <c r="I40" s="230"/>
      <c r="J40" s="230"/>
      <c r="K40" s="231"/>
      <c r="L40" s="236"/>
      <c r="M40" s="237"/>
      <c r="N40" s="238"/>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45"/>
      <c r="AZ40" s="246"/>
      <c r="BA40" s="247"/>
      <c r="BB40" s="248"/>
      <c r="BC40" s="249"/>
      <c r="BD40" s="237"/>
      <c r="BE40" s="237"/>
      <c r="BF40" s="237"/>
      <c r="BG40" s="250"/>
    </row>
    <row r="41" spans="2:59" ht="20.25" customHeight="1" x14ac:dyDescent="0.45">
      <c r="B41" s="69">
        <f>B38+1</f>
        <v>8</v>
      </c>
      <c r="C41" s="229"/>
      <c r="D41" s="230"/>
      <c r="E41" s="231"/>
      <c r="F41" s="188"/>
      <c r="G41" s="233"/>
      <c r="H41" s="235"/>
      <c r="I41" s="230"/>
      <c r="J41" s="230"/>
      <c r="K41" s="231"/>
      <c r="L41" s="239"/>
      <c r="M41" s="240"/>
      <c r="N41" s="241"/>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5">
        <f>IF($BB$3="計画",SUM(T41:AU41),IF($BB$3="実績",SUM(T41:AX41),""))</f>
        <v>0</v>
      </c>
      <c r="AZ41" s="256"/>
      <c r="BA41" s="257">
        <f>IF($BB$3="計画",AY41/4,IF($BB$3="実績",(AY41/($BB$7/7)),""))</f>
        <v>0</v>
      </c>
      <c r="BB41" s="258"/>
      <c r="BC41" s="251"/>
      <c r="BD41" s="240"/>
      <c r="BE41" s="240"/>
      <c r="BF41" s="240"/>
      <c r="BG41" s="252"/>
    </row>
    <row r="42" spans="2:59" ht="20.25" customHeight="1" x14ac:dyDescent="0.45">
      <c r="B42" s="70"/>
      <c r="C42" s="259"/>
      <c r="D42" s="260"/>
      <c r="E42" s="261"/>
      <c r="F42" s="189">
        <f>C41</f>
        <v>0</v>
      </c>
      <c r="G42" s="234"/>
      <c r="H42" s="262"/>
      <c r="I42" s="260"/>
      <c r="J42" s="260"/>
      <c r="K42" s="261"/>
      <c r="L42" s="242"/>
      <c r="M42" s="243"/>
      <c r="N42" s="244"/>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3">
        <f>IF($BB$3="計画",SUM(T42:AU42),IF($BB$3="実績",SUM(T42:AX42),""))</f>
        <v>0</v>
      </c>
      <c r="AZ42" s="264"/>
      <c r="BA42" s="265">
        <f>IF($BB$3="計画",AY42/4,IF($BB$3="実績",(AY42/($BB$7/7)),""))</f>
        <v>0</v>
      </c>
      <c r="BB42" s="266"/>
      <c r="BC42" s="253"/>
      <c r="BD42" s="243"/>
      <c r="BE42" s="243"/>
      <c r="BF42" s="243"/>
      <c r="BG42" s="254"/>
    </row>
    <row r="43" spans="2:59" ht="20.25" customHeight="1" x14ac:dyDescent="0.45">
      <c r="B43" s="71"/>
      <c r="C43" s="229"/>
      <c r="D43" s="230"/>
      <c r="E43" s="231"/>
      <c r="F43" s="188"/>
      <c r="G43" s="232"/>
      <c r="H43" s="235"/>
      <c r="I43" s="230"/>
      <c r="J43" s="230"/>
      <c r="K43" s="231"/>
      <c r="L43" s="236"/>
      <c r="M43" s="237"/>
      <c r="N43" s="238"/>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45"/>
      <c r="AZ43" s="246"/>
      <c r="BA43" s="247"/>
      <c r="BB43" s="248"/>
      <c r="BC43" s="249"/>
      <c r="BD43" s="237"/>
      <c r="BE43" s="237"/>
      <c r="BF43" s="237"/>
      <c r="BG43" s="250"/>
    </row>
    <row r="44" spans="2:59" ht="20.25" customHeight="1" x14ac:dyDescent="0.45">
      <c r="B44" s="69">
        <f>B41+1</f>
        <v>9</v>
      </c>
      <c r="C44" s="229"/>
      <c r="D44" s="230"/>
      <c r="E44" s="231"/>
      <c r="F44" s="188"/>
      <c r="G44" s="233"/>
      <c r="H44" s="235"/>
      <c r="I44" s="230"/>
      <c r="J44" s="230"/>
      <c r="K44" s="231"/>
      <c r="L44" s="239"/>
      <c r="M44" s="240"/>
      <c r="N44" s="241"/>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5">
        <f>IF($BB$3="計画",SUM(T44:AU44),IF($BB$3="実績",SUM(T44:AX44),""))</f>
        <v>0</v>
      </c>
      <c r="AZ44" s="256"/>
      <c r="BA44" s="257">
        <f>IF($BB$3="計画",AY44/4,IF($BB$3="実績",(AY44/($BB$7/7)),""))</f>
        <v>0</v>
      </c>
      <c r="BB44" s="258"/>
      <c r="BC44" s="251"/>
      <c r="BD44" s="240"/>
      <c r="BE44" s="240"/>
      <c r="BF44" s="240"/>
      <c r="BG44" s="252"/>
    </row>
    <row r="45" spans="2:59" ht="20.25" customHeight="1" x14ac:dyDescent="0.45">
      <c r="B45" s="70"/>
      <c r="C45" s="259"/>
      <c r="D45" s="260"/>
      <c r="E45" s="261"/>
      <c r="F45" s="189">
        <f>C44</f>
        <v>0</v>
      </c>
      <c r="G45" s="234"/>
      <c r="H45" s="262"/>
      <c r="I45" s="260"/>
      <c r="J45" s="260"/>
      <c r="K45" s="261"/>
      <c r="L45" s="242"/>
      <c r="M45" s="243"/>
      <c r="N45" s="244"/>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3">
        <f>IF($BB$3="計画",SUM(T45:AU45),IF($BB$3="実績",SUM(T45:AX45),""))</f>
        <v>0</v>
      </c>
      <c r="AZ45" s="264"/>
      <c r="BA45" s="265">
        <f>IF($BB$3="計画",AY45/4,IF($BB$3="実績",(AY45/($BB$7/7)),""))</f>
        <v>0</v>
      </c>
      <c r="BB45" s="266"/>
      <c r="BC45" s="253"/>
      <c r="BD45" s="243"/>
      <c r="BE45" s="243"/>
      <c r="BF45" s="243"/>
      <c r="BG45" s="254"/>
    </row>
    <row r="46" spans="2:59" ht="20.25" customHeight="1" x14ac:dyDescent="0.45">
      <c r="B46" s="71"/>
      <c r="C46" s="229"/>
      <c r="D46" s="230"/>
      <c r="E46" s="231"/>
      <c r="F46" s="188"/>
      <c r="G46" s="232"/>
      <c r="H46" s="235"/>
      <c r="I46" s="230"/>
      <c r="J46" s="230"/>
      <c r="K46" s="231"/>
      <c r="L46" s="236"/>
      <c r="M46" s="237"/>
      <c r="N46" s="238"/>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45"/>
      <c r="AZ46" s="246"/>
      <c r="BA46" s="247"/>
      <c r="BB46" s="248"/>
      <c r="BC46" s="249"/>
      <c r="BD46" s="237"/>
      <c r="BE46" s="237"/>
      <c r="BF46" s="237"/>
      <c r="BG46" s="250"/>
    </row>
    <row r="47" spans="2:59" ht="20.25" customHeight="1" x14ac:dyDescent="0.45">
      <c r="B47" s="69">
        <f>B44+1</f>
        <v>10</v>
      </c>
      <c r="C47" s="229"/>
      <c r="D47" s="230"/>
      <c r="E47" s="231"/>
      <c r="F47" s="188"/>
      <c r="G47" s="233"/>
      <c r="H47" s="235"/>
      <c r="I47" s="230"/>
      <c r="J47" s="230"/>
      <c r="K47" s="231"/>
      <c r="L47" s="239"/>
      <c r="M47" s="240"/>
      <c r="N47" s="241"/>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5">
        <f>IF($BB$3="計画",SUM(T47:AU47),IF($BB$3="実績",SUM(T47:AX47),""))</f>
        <v>0</v>
      </c>
      <c r="AZ47" s="256"/>
      <c r="BA47" s="257">
        <f>IF($BB$3="計画",AY47/4,IF($BB$3="実績",(AY47/($BB$7/7)),""))</f>
        <v>0</v>
      </c>
      <c r="BB47" s="258"/>
      <c r="BC47" s="251"/>
      <c r="BD47" s="240"/>
      <c r="BE47" s="240"/>
      <c r="BF47" s="240"/>
      <c r="BG47" s="252"/>
    </row>
    <row r="48" spans="2:59" ht="20.25" customHeight="1" x14ac:dyDescent="0.45">
      <c r="B48" s="70"/>
      <c r="C48" s="259"/>
      <c r="D48" s="260"/>
      <c r="E48" s="261"/>
      <c r="F48" s="189">
        <f>C47</f>
        <v>0</v>
      </c>
      <c r="G48" s="234"/>
      <c r="H48" s="262"/>
      <c r="I48" s="260"/>
      <c r="J48" s="260"/>
      <c r="K48" s="261"/>
      <c r="L48" s="242"/>
      <c r="M48" s="243"/>
      <c r="N48" s="244"/>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3">
        <f>IF($BB$3="計画",SUM(T48:AU48),IF($BB$3="実績",SUM(T48:AX48),""))</f>
        <v>0</v>
      </c>
      <c r="AZ48" s="264"/>
      <c r="BA48" s="265">
        <f>IF($BB$3="計画",AY48/4,IF($BB$3="実績",(AY48/($BB$7/7)),""))</f>
        <v>0</v>
      </c>
      <c r="BB48" s="266"/>
      <c r="BC48" s="253"/>
      <c r="BD48" s="243"/>
      <c r="BE48" s="243"/>
      <c r="BF48" s="243"/>
      <c r="BG48" s="254"/>
    </row>
    <row r="49" spans="2:59" ht="20.25" customHeight="1" x14ac:dyDescent="0.45">
      <c r="B49" s="71"/>
      <c r="C49" s="229"/>
      <c r="D49" s="230"/>
      <c r="E49" s="231"/>
      <c r="F49" s="188"/>
      <c r="G49" s="232"/>
      <c r="H49" s="235"/>
      <c r="I49" s="230"/>
      <c r="J49" s="230"/>
      <c r="K49" s="231"/>
      <c r="L49" s="236"/>
      <c r="M49" s="237"/>
      <c r="N49" s="238"/>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45"/>
      <c r="AZ49" s="246"/>
      <c r="BA49" s="247"/>
      <c r="BB49" s="248"/>
      <c r="BC49" s="249"/>
      <c r="BD49" s="237"/>
      <c r="BE49" s="237"/>
      <c r="BF49" s="237"/>
      <c r="BG49" s="250"/>
    </row>
    <row r="50" spans="2:59" ht="20.25" customHeight="1" x14ac:dyDescent="0.45">
      <c r="B50" s="69">
        <f>B47+1</f>
        <v>11</v>
      </c>
      <c r="C50" s="229"/>
      <c r="D50" s="230"/>
      <c r="E50" s="231"/>
      <c r="F50" s="188"/>
      <c r="G50" s="233"/>
      <c r="H50" s="235"/>
      <c r="I50" s="230"/>
      <c r="J50" s="230"/>
      <c r="K50" s="231"/>
      <c r="L50" s="239"/>
      <c r="M50" s="240"/>
      <c r="N50" s="241"/>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5">
        <f>IF($BB$3="計画",SUM(T50:AU50),IF($BB$3="実績",SUM(T50:AX50),""))</f>
        <v>0</v>
      </c>
      <c r="AZ50" s="256"/>
      <c r="BA50" s="257">
        <f>IF($BB$3="計画",AY50/4,IF($BB$3="実績",(AY50/($BB$7/7)),""))</f>
        <v>0</v>
      </c>
      <c r="BB50" s="258"/>
      <c r="BC50" s="251"/>
      <c r="BD50" s="240"/>
      <c r="BE50" s="240"/>
      <c r="BF50" s="240"/>
      <c r="BG50" s="252"/>
    </row>
    <row r="51" spans="2:59" ht="20.25" customHeight="1" x14ac:dyDescent="0.45">
      <c r="B51" s="70"/>
      <c r="C51" s="259"/>
      <c r="D51" s="260"/>
      <c r="E51" s="261"/>
      <c r="F51" s="189">
        <f>C50</f>
        <v>0</v>
      </c>
      <c r="G51" s="234"/>
      <c r="H51" s="262"/>
      <c r="I51" s="260"/>
      <c r="J51" s="260"/>
      <c r="K51" s="261"/>
      <c r="L51" s="242"/>
      <c r="M51" s="243"/>
      <c r="N51" s="244"/>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3">
        <f>IF($BB$3="計画",SUM(T51:AU51),IF($BB$3="実績",SUM(T51:AX51),""))</f>
        <v>0</v>
      </c>
      <c r="AZ51" s="264"/>
      <c r="BA51" s="265">
        <f>IF($BB$3="計画",AY51/4,IF($BB$3="実績",(AY51/($BB$7/7)),""))</f>
        <v>0</v>
      </c>
      <c r="BB51" s="266"/>
      <c r="BC51" s="253"/>
      <c r="BD51" s="243"/>
      <c r="BE51" s="243"/>
      <c r="BF51" s="243"/>
      <c r="BG51" s="254"/>
    </row>
    <row r="52" spans="2:59" ht="20.25" customHeight="1" x14ac:dyDescent="0.45">
      <c r="B52" s="71"/>
      <c r="C52" s="229"/>
      <c r="D52" s="230"/>
      <c r="E52" s="231"/>
      <c r="F52" s="188"/>
      <c r="G52" s="232"/>
      <c r="H52" s="235"/>
      <c r="I52" s="230"/>
      <c r="J52" s="230"/>
      <c r="K52" s="231"/>
      <c r="L52" s="236"/>
      <c r="M52" s="237"/>
      <c r="N52" s="238"/>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45"/>
      <c r="AZ52" s="246"/>
      <c r="BA52" s="247"/>
      <c r="BB52" s="248"/>
      <c r="BC52" s="249"/>
      <c r="BD52" s="237"/>
      <c r="BE52" s="237"/>
      <c r="BF52" s="237"/>
      <c r="BG52" s="250"/>
    </row>
    <row r="53" spans="2:59" ht="20.25" customHeight="1" x14ac:dyDescent="0.45">
      <c r="B53" s="69">
        <f>B50+1</f>
        <v>12</v>
      </c>
      <c r="C53" s="229"/>
      <c r="D53" s="230"/>
      <c r="E53" s="231"/>
      <c r="F53" s="188"/>
      <c r="G53" s="233"/>
      <c r="H53" s="235"/>
      <c r="I53" s="230"/>
      <c r="J53" s="230"/>
      <c r="K53" s="231"/>
      <c r="L53" s="239"/>
      <c r="M53" s="240"/>
      <c r="N53" s="241"/>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5">
        <f>IF($BB$3="計画",SUM(T53:AU53),IF($BB$3="実績",SUM(T53:AX53),""))</f>
        <v>0</v>
      </c>
      <c r="AZ53" s="256"/>
      <c r="BA53" s="257">
        <f>IF($BB$3="計画",AY53/4,IF($BB$3="実績",(AY53/($BB$7/7)),""))</f>
        <v>0</v>
      </c>
      <c r="BB53" s="258"/>
      <c r="BC53" s="251"/>
      <c r="BD53" s="240"/>
      <c r="BE53" s="240"/>
      <c r="BF53" s="240"/>
      <c r="BG53" s="252"/>
    </row>
    <row r="54" spans="2:59" ht="20.25" customHeight="1" x14ac:dyDescent="0.45">
      <c r="B54" s="70"/>
      <c r="C54" s="259"/>
      <c r="D54" s="260"/>
      <c r="E54" s="261"/>
      <c r="F54" s="189">
        <f>C53</f>
        <v>0</v>
      </c>
      <c r="G54" s="234"/>
      <c r="H54" s="262"/>
      <c r="I54" s="260"/>
      <c r="J54" s="260"/>
      <c r="K54" s="261"/>
      <c r="L54" s="242"/>
      <c r="M54" s="243"/>
      <c r="N54" s="244"/>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3">
        <f>IF($BB$3="計画",SUM(T54:AU54),IF($BB$3="実績",SUM(T54:AX54),""))</f>
        <v>0</v>
      </c>
      <c r="AZ54" s="264"/>
      <c r="BA54" s="265">
        <f>IF($BB$3="計画",AY54/4,IF($BB$3="実績",(AY54/($BB$7/7)),""))</f>
        <v>0</v>
      </c>
      <c r="BB54" s="266"/>
      <c r="BC54" s="253"/>
      <c r="BD54" s="243"/>
      <c r="BE54" s="243"/>
      <c r="BF54" s="243"/>
      <c r="BG54" s="254"/>
    </row>
    <row r="55" spans="2:59" ht="20.25" customHeight="1" x14ac:dyDescent="0.45">
      <c r="B55" s="71"/>
      <c r="C55" s="229"/>
      <c r="D55" s="230"/>
      <c r="E55" s="231"/>
      <c r="F55" s="188"/>
      <c r="G55" s="232"/>
      <c r="H55" s="235"/>
      <c r="I55" s="230"/>
      <c r="J55" s="230"/>
      <c r="K55" s="231"/>
      <c r="L55" s="236"/>
      <c r="M55" s="237"/>
      <c r="N55" s="238"/>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45"/>
      <c r="AZ55" s="246"/>
      <c r="BA55" s="247"/>
      <c r="BB55" s="248"/>
      <c r="BC55" s="249"/>
      <c r="BD55" s="237"/>
      <c r="BE55" s="237"/>
      <c r="BF55" s="237"/>
      <c r="BG55" s="250"/>
    </row>
    <row r="56" spans="2:59" ht="20.25" customHeight="1" x14ac:dyDescent="0.45">
      <c r="B56" s="69">
        <f>B53+1</f>
        <v>13</v>
      </c>
      <c r="C56" s="229"/>
      <c r="D56" s="230"/>
      <c r="E56" s="231"/>
      <c r="F56" s="188"/>
      <c r="G56" s="233"/>
      <c r="H56" s="235"/>
      <c r="I56" s="230"/>
      <c r="J56" s="230"/>
      <c r="K56" s="231"/>
      <c r="L56" s="239"/>
      <c r="M56" s="240"/>
      <c r="N56" s="241"/>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5">
        <f>IF($BB$3="計画",SUM(T56:AU56),IF($BB$3="実績",SUM(T56:AX56),""))</f>
        <v>0</v>
      </c>
      <c r="AZ56" s="256"/>
      <c r="BA56" s="257">
        <f>IF($BB$3="計画",AY56/4,IF($BB$3="実績",(AY56/($BB$7/7)),""))</f>
        <v>0</v>
      </c>
      <c r="BB56" s="258"/>
      <c r="BC56" s="251"/>
      <c r="BD56" s="240"/>
      <c r="BE56" s="240"/>
      <c r="BF56" s="240"/>
      <c r="BG56" s="252"/>
    </row>
    <row r="57" spans="2:59" ht="20.25" customHeight="1" x14ac:dyDescent="0.45">
      <c r="B57" s="70"/>
      <c r="C57" s="259"/>
      <c r="D57" s="260"/>
      <c r="E57" s="261"/>
      <c r="F57" s="189">
        <f>C56</f>
        <v>0</v>
      </c>
      <c r="G57" s="234"/>
      <c r="H57" s="262"/>
      <c r="I57" s="260"/>
      <c r="J57" s="260"/>
      <c r="K57" s="261"/>
      <c r="L57" s="242"/>
      <c r="M57" s="243"/>
      <c r="N57" s="244"/>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3">
        <f>IF($BB$3="計画",SUM(T57:AU57),IF($BB$3="実績",SUM(T57:AX57),""))</f>
        <v>0</v>
      </c>
      <c r="AZ57" s="264"/>
      <c r="BA57" s="265">
        <f>IF($BB$3="計画",AY57/4,IF($BB$3="実績",(AY57/($BB$7/7)),""))</f>
        <v>0</v>
      </c>
      <c r="BB57" s="266"/>
      <c r="BC57" s="253"/>
      <c r="BD57" s="243"/>
      <c r="BE57" s="243"/>
      <c r="BF57" s="243"/>
      <c r="BG57" s="254"/>
    </row>
    <row r="58" spans="2:59" ht="20.25" customHeight="1" x14ac:dyDescent="0.45">
      <c r="B58" s="71"/>
      <c r="C58" s="229"/>
      <c r="D58" s="230"/>
      <c r="E58" s="231"/>
      <c r="F58" s="188"/>
      <c r="G58" s="232"/>
      <c r="H58" s="235"/>
      <c r="I58" s="230"/>
      <c r="J58" s="230"/>
      <c r="K58" s="231"/>
      <c r="L58" s="236"/>
      <c r="M58" s="237"/>
      <c r="N58" s="238"/>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45"/>
      <c r="AZ58" s="246"/>
      <c r="BA58" s="247"/>
      <c r="BB58" s="248"/>
      <c r="BC58" s="249"/>
      <c r="BD58" s="237"/>
      <c r="BE58" s="237"/>
      <c r="BF58" s="237"/>
      <c r="BG58" s="250"/>
    </row>
    <row r="59" spans="2:59" ht="20.25" customHeight="1" x14ac:dyDescent="0.45">
      <c r="B59" s="69">
        <f>B56+1</f>
        <v>14</v>
      </c>
      <c r="C59" s="229"/>
      <c r="D59" s="230"/>
      <c r="E59" s="231"/>
      <c r="F59" s="188"/>
      <c r="G59" s="233"/>
      <c r="H59" s="235"/>
      <c r="I59" s="230"/>
      <c r="J59" s="230"/>
      <c r="K59" s="231"/>
      <c r="L59" s="239"/>
      <c r="M59" s="240"/>
      <c r="N59" s="241"/>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5">
        <f>IF($BB$3="計画",SUM(T59:AU59),IF($BB$3="実績",SUM(T59:AX59),""))</f>
        <v>0</v>
      </c>
      <c r="AZ59" s="256"/>
      <c r="BA59" s="257">
        <f>IF($BB$3="計画",AY59/4,IF($BB$3="実績",(AY59/($BB$7/7)),""))</f>
        <v>0</v>
      </c>
      <c r="BB59" s="258"/>
      <c r="BC59" s="251"/>
      <c r="BD59" s="240"/>
      <c r="BE59" s="240"/>
      <c r="BF59" s="240"/>
      <c r="BG59" s="252"/>
    </row>
    <row r="60" spans="2:59" ht="20.25" customHeight="1" x14ac:dyDescent="0.45">
      <c r="B60" s="70"/>
      <c r="C60" s="259"/>
      <c r="D60" s="260"/>
      <c r="E60" s="261"/>
      <c r="F60" s="189">
        <f>C59</f>
        <v>0</v>
      </c>
      <c r="G60" s="234"/>
      <c r="H60" s="262"/>
      <c r="I60" s="260"/>
      <c r="J60" s="260"/>
      <c r="K60" s="261"/>
      <c r="L60" s="242"/>
      <c r="M60" s="243"/>
      <c r="N60" s="244"/>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3">
        <f>IF($BB$3="計画",SUM(T60:AU60),IF($BB$3="実績",SUM(T60:AX60),""))</f>
        <v>0</v>
      </c>
      <c r="AZ60" s="264"/>
      <c r="BA60" s="265">
        <f>IF($BB$3="計画",AY60/4,IF($BB$3="実績",(AY60/($BB$7/7)),""))</f>
        <v>0</v>
      </c>
      <c r="BB60" s="266"/>
      <c r="BC60" s="253"/>
      <c r="BD60" s="243"/>
      <c r="BE60" s="243"/>
      <c r="BF60" s="243"/>
      <c r="BG60" s="254"/>
    </row>
    <row r="61" spans="2:59" ht="20.25" customHeight="1" x14ac:dyDescent="0.45">
      <c r="B61" s="71"/>
      <c r="C61" s="229"/>
      <c r="D61" s="230"/>
      <c r="E61" s="231"/>
      <c r="F61" s="188"/>
      <c r="G61" s="232"/>
      <c r="H61" s="235"/>
      <c r="I61" s="230"/>
      <c r="J61" s="230"/>
      <c r="K61" s="231"/>
      <c r="L61" s="236"/>
      <c r="M61" s="237"/>
      <c r="N61" s="238"/>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45"/>
      <c r="AZ61" s="246"/>
      <c r="BA61" s="247"/>
      <c r="BB61" s="248"/>
      <c r="BC61" s="249"/>
      <c r="BD61" s="237"/>
      <c r="BE61" s="237"/>
      <c r="BF61" s="237"/>
      <c r="BG61" s="250"/>
    </row>
    <row r="62" spans="2:59" ht="20.25" customHeight="1" x14ac:dyDescent="0.45">
      <c r="B62" s="69">
        <f>B59+1</f>
        <v>15</v>
      </c>
      <c r="C62" s="229"/>
      <c r="D62" s="230"/>
      <c r="E62" s="231"/>
      <c r="F62" s="188"/>
      <c r="G62" s="233"/>
      <c r="H62" s="235"/>
      <c r="I62" s="230"/>
      <c r="J62" s="230"/>
      <c r="K62" s="231"/>
      <c r="L62" s="239"/>
      <c r="M62" s="240"/>
      <c r="N62" s="241"/>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5">
        <f>IF($BB$3="計画",SUM(T62:AU62),IF($BB$3="実績",SUM(T62:AX62),""))</f>
        <v>0</v>
      </c>
      <c r="AZ62" s="256"/>
      <c r="BA62" s="257">
        <f>IF($BB$3="計画",AY62/4,IF($BB$3="実績",(AY62/($BB$7/7)),""))</f>
        <v>0</v>
      </c>
      <c r="BB62" s="258"/>
      <c r="BC62" s="251"/>
      <c r="BD62" s="240"/>
      <c r="BE62" s="240"/>
      <c r="BF62" s="240"/>
      <c r="BG62" s="252"/>
    </row>
    <row r="63" spans="2:59" ht="20.25" customHeight="1" x14ac:dyDescent="0.45">
      <c r="B63" s="70"/>
      <c r="C63" s="259"/>
      <c r="D63" s="260"/>
      <c r="E63" s="261"/>
      <c r="F63" s="189">
        <f>C62</f>
        <v>0</v>
      </c>
      <c r="G63" s="234"/>
      <c r="H63" s="262"/>
      <c r="I63" s="260"/>
      <c r="J63" s="260"/>
      <c r="K63" s="261"/>
      <c r="L63" s="242"/>
      <c r="M63" s="243"/>
      <c r="N63" s="244"/>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3">
        <f>IF($BB$3="計画",SUM(T63:AU63),IF($BB$3="実績",SUM(T63:AX63),""))</f>
        <v>0</v>
      </c>
      <c r="AZ63" s="264"/>
      <c r="BA63" s="265">
        <f>IF($BB$3="計画",AY63/4,IF($BB$3="実績",(AY63/($BB$7/7)),""))</f>
        <v>0</v>
      </c>
      <c r="BB63" s="266"/>
      <c r="BC63" s="253"/>
      <c r="BD63" s="243"/>
      <c r="BE63" s="243"/>
      <c r="BF63" s="243"/>
      <c r="BG63" s="254"/>
    </row>
    <row r="64" spans="2:59" ht="20.25" customHeight="1" x14ac:dyDescent="0.45">
      <c r="B64" s="71"/>
      <c r="C64" s="229"/>
      <c r="D64" s="230"/>
      <c r="E64" s="231"/>
      <c r="F64" s="188"/>
      <c r="G64" s="232"/>
      <c r="H64" s="235"/>
      <c r="I64" s="230"/>
      <c r="J64" s="230"/>
      <c r="K64" s="231"/>
      <c r="L64" s="236"/>
      <c r="M64" s="237"/>
      <c r="N64" s="238"/>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45"/>
      <c r="AZ64" s="246"/>
      <c r="BA64" s="247"/>
      <c r="BB64" s="248"/>
      <c r="BC64" s="249"/>
      <c r="BD64" s="237"/>
      <c r="BE64" s="237"/>
      <c r="BF64" s="237"/>
      <c r="BG64" s="250"/>
    </row>
    <row r="65" spans="2:59" ht="20.25" customHeight="1" x14ac:dyDescent="0.45">
      <c r="B65" s="69">
        <f>B62+1</f>
        <v>16</v>
      </c>
      <c r="C65" s="229"/>
      <c r="D65" s="230"/>
      <c r="E65" s="231"/>
      <c r="F65" s="188"/>
      <c r="G65" s="233"/>
      <c r="H65" s="235"/>
      <c r="I65" s="230"/>
      <c r="J65" s="230"/>
      <c r="K65" s="231"/>
      <c r="L65" s="239"/>
      <c r="M65" s="240"/>
      <c r="N65" s="241"/>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5">
        <f>IF($BB$3="計画",SUM(T65:AU65),IF($BB$3="実績",SUM(T65:AX65),""))</f>
        <v>0</v>
      </c>
      <c r="AZ65" s="256"/>
      <c r="BA65" s="257">
        <f>IF($BB$3="計画",AY65/4,IF($BB$3="実績",(AY65/($BB$7/7)),""))</f>
        <v>0</v>
      </c>
      <c r="BB65" s="258"/>
      <c r="BC65" s="251"/>
      <c r="BD65" s="240"/>
      <c r="BE65" s="240"/>
      <c r="BF65" s="240"/>
      <c r="BG65" s="252"/>
    </row>
    <row r="66" spans="2:59" ht="20.25" customHeight="1" thickBot="1" x14ac:dyDescent="0.5">
      <c r="B66" s="69"/>
      <c r="C66" s="356"/>
      <c r="D66" s="357"/>
      <c r="E66" s="358"/>
      <c r="F66" s="196">
        <f>C65</f>
        <v>0</v>
      </c>
      <c r="G66" s="360"/>
      <c r="H66" s="359"/>
      <c r="I66" s="357"/>
      <c r="J66" s="357"/>
      <c r="K66" s="358"/>
      <c r="L66" s="361"/>
      <c r="M66" s="362"/>
      <c r="N66" s="363"/>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3">
        <f>IF($BB$3="計画",SUM(T66:AU66),IF($BB$3="実績",SUM(T66:AX66),""))</f>
        <v>0</v>
      </c>
      <c r="AZ66" s="264"/>
      <c r="BA66" s="265">
        <f>IF($BB$3="計画",AY66/4,IF($BB$3="実績",(AY66/($BB$7/7)),""))</f>
        <v>0</v>
      </c>
      <c r="BB66" s="266"/>
      <c r="BC66" s="251"/>
      <c r="BD66" s="240"/>
      <c r="BE66" s="240"/>
      <c r="BF66" s="240"/>
      <c r="BG66" s="252"/>
    </row>
    <row r="67" spans="2:59" ht="20.25" customHeight="1" x14ac:dyDescent="0.45">
      <c r="B67" s="350" t="s">
        <v>126</v>
      </c>
      <c r="C67" s="351"/>
      <c r="D67" s="351"/>
      <c r="E67" s="351"/>
      <c r="F67" s="351"/>
      <c r="G67" s="351"/>
      <c r="H67" s="351"/>
      <c r="I67" s="351"/>
      <c r="J67" s="351"/>
      <c r="K67" s="351"/>
      <c r="L67" s="351"/>
      <c r="M67" s="351"/>
      <c r="N67" s="351"/>
      <c r="O67" s="351"/>
      <c r="P67" s="351"/>
      <c r="Q67" s="351"/>
      <c r="R67" s="351"/>
      <c r="S67" s="352"/>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43"/>
      <c r="AZ67" s="336"/>
      <c r="BA67" s="334"/>
      <c r="BB67" s="335"/>
      <c r="BC67" s="335"/>
      <c r="BD67" s="335"/>
      <c r="BE67" s="335"/>
      <c r="BF67" s="335"/>
      <c r="BG67" s="336"/>
    </row>
    <row r="68" spans="2:59" ht="20.25" customHeight="1" x14ac:dyDescent="0.45">
      <c r="B68" s="353" t="s">
        <v>127</v>
      </c>
      <c r="C68" s="354"/>
      <c r="D68" s="354"/>
      <c r="E68" s="354"/>
      <c r="F68" s="354"/>
      <c r="G68" s="354"/>
      <c r="H68" s="354"/>
      <c r="I68" s="354"/>
      <c r="J68" s="354"/>
      <c r="K68" s="354"/>
      <c r="L68" s="354"/>
      <c r="M68" s="354"/>
      <c r="N68" s="354"/>
      <c r="O68" s="354"/>
      <c r="P68" s="354"/>
      <c r="Q68" s="354"/>
      <c r="R68" s="354"/>
      <c r="S68" s="355"/>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44"/>
      <c r="AZ68" s="339"/>
      <c r="BA68" s="337"/>
      <c r="BB68" s="338"/>
      <c r="BC68" s="338"/>
      <c r="BD68" s="338"/>
      <c r="BE68" s="338"/>
      <c r="BF68" s="338"/>
      <c r="BG68" s="339"/>
    </row>
    <row r="69" spans="2:59" ht="20.25" customHeight="1" x14ac:dyDescent="0.45">
      <c r="B69" s="353" t="s">
        <v>203</v>
      </c>
      <c r="C69" s="354"/>
      <c r="D69" s="354"/>
      <c r="E69" s="354"/>
      <c r="F69" s="354"/>
      <c r="G69" s="354"/>
      <c r="H69" s="354"/>
      <c r="I69" s="354"/>
      <c r="J69" s="354"/>
      <c r="K69" s="354"/>
      <c r="L69" s="354"/>
      <c r="M69" s="354"/>
      <c r="N69" s="354"/>
      <c r="O69" s="354"/>
      <c r="P69" s="354"/>
      <c r="Q69" s="354"/>
      <c r="R69" s="354"/>
      <c r="S69" s="355"/>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45"/>
      <c r="AZ69" s="346"/>
      <c r="BA69" s="337"/>
      <c r="BB69" s="338"/>
      <c r="BC69" s="338"/>
      <c r="BD69" s="338"/>
      <c r="BE69" s="338"/>
      <c r="BF69" s="338"/>
      <c r="BG69" s="339"/>
    </row>
    <row r="70" spans="2:59" ht="20.25" customHeight="1" x14ac:dyDescent="0.45">
      <c r="B70" s="353" t="s">
        <v>204</v>
      </c>
      <c r="C70" s="354"/>
      <c r="D70" s="354"/>
      <c r="E70" s="354"/>
      <c r="F70" s="354"/>
      <c r="G70" s="354"/>
      <c r="H70" s="354"/>
      <c r="I70" s="354"/>
      <c r="J70" s="354"/>
      <c r="K70" s="354"/>
      <c r="L70" s="354"/>
      <c r="M70" s="354"/>
      <c r="N70" s="354"/>
      <c r="O70" s="354"/>
      <c r="P70" s="354"/>
      <c r="Q70" s="354"/>
      <c r="R70" s="354"/>
      <c r="S70" s="355"/>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364">
        <f ca="1">IF($BB$3="計画",SUM(T70:AU70),IF($BB$3="実績",SUM(T70:AX70),""))</f>
        <v>0</v>
      </c>
      <c r="AZ70" s="365"/>
      <c r="BA70" s="337"/>
      <c r="BB70" s="338"/>
      <c r="BC70" s="338"/>
      <c r="BD70" s="338"/>
      <c r="BE70" s="338"/>
      <c r="BF70" s="338"/>
      <c r="BG70" s="339"/>
    </row>
    <row r="71" spans="2:59" ht="20.25" customHeight="1" thickBot="1" x14ac:dyDescent="0.5">
      <c r="B71" s="347" t="s">
        <v>205</v>
      </c>
      <c r="C71" s="348"/>
      <c r="D71" s="348"/>
      <c r="E71" s="348"/>
      <c r="F71" s="348"/>
      <c r="G71" s="348"/>
      <c r="H71" s="348"/>
      <c r="I71" s="348"/>
      <c r="J71" s="348"/>
      <c r="K71" s="348"/>
      <c r="L71" s="348"/>
      <c r="M71" s="348"/>
      <c r="N71" s="348"/>
      <c r="O71" s="348"/>
      <c r="P71" s="348"/>
      <c r="Q71" s="348"/>
      <c r="R71" s="348"/>
      <c r="S71" s="349"/>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332">
        <f>IF($BB$3="計画",SUM(T71:AU71),IF($BB$3="実績",SUM(T71:AX71),""))</f>
        <v>0</v>
      </c>
      <c r="AZ71" s="333"/>
      <c r="BA71" s="340"/>
      <c r="BB71" s="341"/>
      <c r="BC71" s="341"/>
      <c r="BD71" s="341"/>
      <c r="BE71" s="341"/>
      <c r="BF71" s="341"/>
      <c r="BG71" s="342"/>
    </row>
    <row r="72" spans="2:59" s="64" customFormat="1" ht="20.25" customHeight="1" x14ac:dyDescent="0.45">
      <c r="C72" s="65"/>
      <c r="D72" s="65"/>
      <c r="E72" s="65"/>
      <c r="F72" s="65"/>
      <c r="Q72" s="67"/>
      <c r="BG72" s="66"/>
    </row>
    <row r="73" spans="2:59" ht="20.25" customHeight="1" x14ac:dyDescent="0.45"/>
    <row r="74" spans="2:59" ht="20.25" customHeight="1" x14ac:dyDescent="0.45"/>
    <row r="75" spans="2:59" ht="20.25" customHeight="1" x14ac:dyDescent="0.45"/>
    <row r="76" spans="2:59" ht="20.25" customHeight="1" x14ac:dyDescent="0.45"/>
    <row r="77" spans="2:59" ht="20.25" customHeight="1" x14ac:dyDescent="0.45"/>
    <row r="78" spans="2:59" ht="20.25" customHeight="1" x14ac:dyDescent="0.45"/>
    <row r="79" spans="2:59" ht="20.25" customHeight="1" x14ac:dyDescent="0.45"/>
    <row r="80" spans="2:59"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26" spans="1:56" x14ac:dyDescent="0.45">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5">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5">
      <c r="A128" s="15"/>
      <c r="B128" s="15"/>
      <c r="C128" s="18"/>
      <c r="D128" s="18"/>
      <c r="E128" s="18"/>
      <c r="F128" s="18"/>
      <c r="G128" s="18"/>
      <c r="H128" s="16"/>
      <c r="I128" s="16"/>
      <c r="J128" s="15"/>
      <c r="K128" s="15"/>
      <c r="L128" s="15"/>
      <c r="M128" s="15"/>
      <c r="N128" s="15"/>
      <c r="O128" s="15"/>
    </row>
    <row r="129" spans="1:15" x14ac:dyDescent="0.45">
      <c r="A129" s="15"/>
      <c r="B129" s="15"/>
      <c r="C129" s="18"/>
      <c r="D129" s="18"/>
      <c r="E129" s="18"/>
      <c r="F129" s="18"/>
      <c r="G129" s="18"/>
      <c r="H129" s="16"/>
      <c r="I129" s="16"/>
      <c r="J129" s="15"/>
      <c r="K129" s="15"/>
      <c r="L129" s="15"/>
      <c r="M129" s="15"/>
      <c r="N129" s="15"/>
      <c r="O129" s="15"/>
    </row>
    <row r="130" spans="1:15" x14ac:dyDescent="0.45">
      <c r="C130" s="3"/>
      <c r="D130" s="3"/>
      <c r="E130" s="3"/>
      <c r="F130" s="3"/>
      <c r="G130" s="3"/>
    </row>
    <row r="131" spans="1:15" x14ac:dyDescent="0.45">
      <c r="C131" s="3"/>
      <c r="D131" s="3"/>
      <c r="E131" s="3"/>
      <c r="F131" s="3"/>
      <c r="G131" s="3"/>
    </row>
    <row r="132" spans="1:15" x14ac:dyDescent="0.45">
      <c r="C132" s="3"/>
      <c r="D132" s="3"/>
      <c r="E132" s="3"/>
      <c r="F132" s="3"/>
      <c r="G132" s="3"/>
    </row>
    <row r="133" spans="1:15" x14ac:dyDescent="0.45">
      <c r="C133" s="3"/>
      <c r="D133" s="3"/>
      <c r="E133" s="3"/>
      <c r="F133" s="3"/>
      <c r="G133" s="3"/>
    </row>
  </sheetData>
  <sheetProtection sheet="1" insertRows="0" deleteRows="0"/>
  <mergeCells count="283">
    <mergeCell ref="H23:K23"/>
    <mergeCell ref="C24:E24"/>
    <mergeCell ref="H24:K24"/>
    <mergeCell ref="C25:E25"/>
    <mergeCell ref="L25:N27"/>
    <mergeCell ref="L28:N30"/>
    <mergeCell ref="H26:K26"/>
    <mergeCell ref="C30:E30"/>
    <mergeCell ref="H25:K25"/>
    <mergeCell ref="C26:E26"/>
    <mergeCell ref="G25:G27"/>
    <mergeCell ref="G28:G30"/>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H62:K62"/>
    <mergeCell ref="H63:K63"/>
    <mergeCell ref="H65:K65"/>
    <mergeCell ref="L64:N66"/>
    <mergeCell ref="H50:K50"/>
    <mergeCell ref="H59:K59"/>
    <mergeCell ref="BC52:BG54"/>
    <mergeCell ref="BA61:BB61"/>
    <mergeCell ref="BA55:BB55"/>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xr:uid="{00000000-0002-0000-0200-000000000000}">
      <formula1>"A, B, C, D"</formula1>
    </dataValidation>
    <dataValidation type="list" allowBlank="1" showInputMessage="1" showErrorMessage="1" sqref="C20 C65 C23 C26 C29 C32 C35 C38 C41 C44 C47 C62 C50 C59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99060</xdr:colOff>
                    <xdr:row>8</xdr:row>
                    <xdr:rowOff>76200</xdr:rowOff>
                  </from>
                  <to>
                    <xdr:col>26</xdr:col>
                    <xdr:colOff>388620</xdr:colOff>
                    <xdr:row>11</xdr:row>
                    <xdr:rowOff>236220</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30480</xdr:colOff>
                    <xdr:row>8</xdr:row>
                    <xdr:rowOff>99060</xdr:rowOff>
                  </from>
                  <to>
                    <xdr:col>22</xdr:col>
                    <xdr:colOff>312420</xdr:colOff>
                    <xdr:row>11</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プルダウン・リスト!$C$4:$C$12</xm:f>
          </x14:formula1>
          <xm:sqref>AQ1:BF1</xm:sqref>
        </x14:dataValidation>
        <x14:dataValidation type="list" allowBlank="1" showInputMessage="1" showErrorMessage="1" xr:uid="{00000000-0002-0000-0200-000007000000}">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B19" sqref="B19"/>
    </sheetView>
  </sheetViews>
  <sheetFormatPr defaultColWidth="9" defaultRowHeight="18" x14ac:dyDescent="0.45"/>
  <cols>
    <col min="1" max="1" width="1.59765625" style="130" customWidth="1"/>
    <col min="2" max="2" width="15.09765625" style="129" bestFit="1" customWidth="1"/>
    <col min="3" max="3" width="10.59765625" style="129" customWidth="1"/>
    <col min="4" max="4" width="3.3984375" style="129" bestFit="1" customWidth="1"/>
    <col min="5" max="5" width="15.59765625" style="130" customWidth="1"/>
    <col min="6" max="6" width="3.3984375" style="130" bestFit="1" customWidth="1"/>
    <col min="7" max="7" width="15.59765625" style="130" customWidth="1"/>
    <col min="8" max="8" width="3.3984375" style="130" bestFit="1" customWidth="1"/>
    <col min="9" max="9" width="15.59765625" style="129" customWidth="1"/>
    <col min="10" max="10" width="3.3984375" style="130" bestFit="1" customWidth="1"/>
    <col min="11" max="11" width="15.59765625" style="130" customWidth="1"/>
    <col min="12" max="12" width="5" style="130" customWidth="1"/>
    <col min="13" max="13" width="15.59765625" style="130" customWidth="1"/>
    <col min="14" max="14" width="3.3984375" style="130" customWidth="1"/>
    <col min="15" max="15" width="15.59765625" style="130" customWidth="1"/>
    <col min="16" max="16" width="3.3984375" style="130" customWidth="1"/>
    <col min="17" max="17" width="15.59765625" style="130" customWidth="1"/>
    <col min="18" max="18" width="3.3984375" style="130" customWidth="1"/>
    <col min="19" max="19" width="15.59765625" style="130" customWidth="1"/>
    <col min="20" max="20" width="3.3984375" style="130" customWidth="1"/>
    <col min="21" max="21" width="15.59765625" style="130" customWidth="1"/>
    <col min="22" max="22" width="3.3984375" style="130" customWidth="1"/>
    <col min="23" max="23" width="15.59765625" style="130" customWidth="1"/>
    <col min="24" max="24" width="3.3984375" style="130" customWidth="1"/>
    <col min="25" max="25" width="15.59765625" style="130" customWidth="1"/>
    <col min="26" max="16384" width="9" style="130"/>
  </cols>
  <sheetData>
    <row r="1" spans="2:25" x14ac:dyDescent="0.45">
      <c r="B1" s="128" t="s">
        <v>34</v>
      </c>
    </row>
    <row r="2" spans="2:25" x14ac:dyDescent="0.45">
      <c r="B2" s="131" t="s">
        <v>35</v>
      </c>
      <c r="E2" s="161" t="s">
        <v>184</v>
      </c>
      <c r="F2" s="55"/>
      <c r="G2" s="55"/>
      <c r="H2" s="55"/>
      <c r="I2" s="162" t="s">
        <v>185</v>
      </c>
      <c r="J2" s="55"/>
      <c r="K2" s="55"/>
    </row>
    <row r="3" spans="2:25" x14ac:dyDescent="0.45">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5">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5">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5">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5">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5">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5">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5">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5">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5">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5">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5">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5">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5">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5">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5">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5">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5">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5">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5">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5">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5">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5">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5">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5">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5">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5">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5">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5">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5">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5">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5">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5">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5">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5">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5">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5">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5">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5">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5">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5">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5">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5">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5">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5">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251460</xdr:colOff>
                    <xdr:row>4</xdr:row>
                    <xdr:rowOff>7620</xdr:rowOff>
                  </from>
                  <to>
                    <xdr:col>29</xdr:col>
                    <xdr:colOff>160020</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251460</xdr:colOff>
                    <xdr:row>8</xdr:row>
                    <xdr:rowOff>0</xdr:rowOff>
                  </from>
                  <to>
                    <xdr:col>29</xdr:col>
                    <xdr:colOff>175260</xdr:colOff>
                    <xdr:row>11</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5"/>
  <sheetViews>
    <sheetView workbookViewId="0">
      <selection activeCell="B26" sqref="B26"/>
    </sheetView>
  </sheetViews>
  <sheetFormatPr defaultColWidth="9" defaultRowHeight="18" x14ac:dyDescent="0.45"/>
  <cols>
    <col min="1" max="1" width="1.3984375" style="55" customWidth="1"/>
    <col min="2" max="3" width="9" style="55"/>
    <col min="4" max="4" width="40.59765625" style="55" customWidth="1"/>
    <col min="5" max="16384" width="9" style="55"/>
  </cols>
  <sheetData>
    <row r="1" spans="2:11" x14ac:dyDescent="0.45">
      <c r="B1" s="55" t="s">
        <v>143</v>
      </c>
      <c r="D1" s="135"/>
      <c r="E1" s="135"/>
      <c r="F1" s="135"/>
    </row>
    <row r="2" spans="2:11" s="137" customFormat="1" ht="20.25" customHeight="1" x14ac:dyDescent="0.45">
      <c r="B2" s="136" t="s">
        <v>206</v>
      </c>
      <c r="C2" s="136"/>
      <c r="D2" s="135"/>
      <c r="E2" s="135"/>
      <c r="F2" s="135"/>
    </row>
    <row r="3" spans="2:11" s="137" customFormat="1" ht="20.25" customHeight="1" x14ac:dyDescent="0.45">
      <c r="B3" s="136"/>
      <c r="C3" s="136"/>
      <c r="D3" s="135"/>
      <c r="E3" s="135"/>
      <c r="F3" s="135"/>
    </row>
    <row r="4" spans="2:11" s="142" customFormat="1" ht="20.25" customHeight="1" x14ac:dyDescent="0.45">
      <c r="B4" s="221"/>
      <c r="C4" s="135" t="s">
        <v>220</v>
      </c>
      <c r="D4" s="135"/>
      <c r="F4" s="367" t="s">
        <v>221</v>
      </c>
      <c r="G4" s="367"/>
      <c r="H4" s="367"/>
      <c r="I4" s="367"/>
      <c r="J4" s="367"/>
      <c r="K4" s="367"/>
    </row>
    <row r="5" spans="2:11" s="142" customFormat="1" ht="20.25" customHeight="1" x14ac:dyDescent="0.45">
      <c r="B5" s="222"/>
      <c r="C5" s="135" t="s">
        <v>222</v>
      </c>
      <c r="D5" s="135"/>
      <c r="F5" s="367"/>
      <c r="G5" s="367"/>
      <c r="H5" s="367"/>
      <c r="I5" s="367"/>
      <c r="J5" s="367"/>
      <c r="K5" s="367"/>
    </row>
    <row r="6" spans="2:11" s="137" customFormat="1" ht="20.25" customHeight="1" x14ac:dyDescent="0.45">
      <c r="B6" s="139" t="s">
        <v>181</v>
      </c>
      <c r="C6" s="135"/>
      <c r="D6" s="135"/>
      <c r="E6" s="138"/>
      <c r="F6" s="140"/>
    </row>
    <row r="7" spans="2:11" s="137" customFormat="1" ht="20.25" customHeight="1" x14ac:dyDescent="0.45">
      <c r="B7" s="136"/>
      <c r="C7" s="136"/>
      <c r="D7" s="135"/>
      <c r="E7" s="138"/>
      <c r="F7" s="140"/>
    </row>
    <row r="8" spans="2:11" s="137" customFormat="1" ht="20.25" customHeight="1" x14ac:dyDescent="0.45">
      <c r="B8" s="135" t="s">
        <v>144</v>
      </c>
      <c r="C8" s="136"/>
      <c r="D8" s="135"/>
      <c r="E8" s="138"/>
      <c r="F8" s="140"/>
    </row>
    <row r="9" spans="2:11" s="137" customFormat="1" ht="20.25" customHeight="1" x14ac:dyDescent="0.45">
      <c r="B9" s="136"/>
      <c r="C9" s="136"/>
      <c r="D9" s="135"/>
      <c r="E9" s="135"/>
      <c r="F9" s="135"/>
    </row>
    <row r="10" spans="2:11" s="137" customFormat="1" ht="20.25" customHeight="1" x14ac:dyDescent="0.45">
      <c r="B10" s="135" t="s">
        <v>145</v>
      </c>
      <c r="C10" s="136"/>
      <c r="D10" s="135"/>
      <c r="E10" s="135"/>
      <c r="F10" s="135"/>
    </row>
    <row r="11" spans="2:11" s="137" customFormat="1" ht="20.25" customHeight="1" x14ac:dyDescent="0.45">
      <c r="B11" s="135" t="s">
        <v>146</v>
      </c>
      <c r="C11" s="136"/>
      <c r="D11" s="135"/>
      <c r="E11" s="135"/>
      <c r="F11" s="135"/>
    </row>
    <row r="12" spans="2:11" s="137" customFormat="1" ht="20.25" customHeight="1" x14ac:dyDescent="0.45">
      <c r="B12" s="135" t="s">
        <v>147</v>
      </c>
      <c r="C12" s="136"/>
      <c r="D12" s="135"/>
    </row>
    <row r="13" spans="2:11" s="137" customFormat="1" ht="20.25" customHeight="1" x14ac:dyDescent="0.45">
      <c r="B13" s="135"/>
      <c r="C13" s="136"/>
      <c r="D13" s="135"/>
    </row>
    <row r="14" spans="2:11" s="137" customFormat="1" ht="20.25" customHeight="1" x14ac:dyDescent="0.45">
      <c r="B14" s="135" t="s">
        <v>207</v>
      </c>
      <c r="C14" s="136"/>
      <c r="D14" s="135"/>
    </row>
    <row r="15" spans="2:11" s="137" customFormat="1" ht="20.25" customHeight="1" x14ac:dyDescent="0.45">
      <c r="B15" s="135"/>
      <c r="C15" s="136"/>
      <c r="D15" s="135"/>
    </row>
    <row r="16" spans="2:11" s="137" customFormat="1" ht="20.25" customHeight="1" x14ac:dyDescent="0.45">
      <c r="B16" s="135" t="s">
        <v>164</v>
      </c>
      <c r="C16" s="136"/>
      <c r="D16" s="135"/>
    </row>
    <row r="17" spans="2:4" s="137" customFormat="1" ht="20.25" customHeight="1" x14ac:dyDescent="0.45">
      <c r="B17" s="135"/>
      <c r="C17" s="136"/>
      <c r="D17" s="135"/>
    </row>
    <row r="18" spans="2:4" s="137" customFormat="1" ht="20.25" customHeight="1" x14ac:dyDescent="0.45">
      <c r="B18" s="135" t="s">
        <v>208</v>
      </c>
      <c r="C18" s="136"/>
      <c r="D18" s="135"/>
    </row>
    <row r="19" spans="2:4" s="137" customFormat="1" ht="20.25" customHeight="1" x14ac:dyDescent="0.45">
      <c r="B19" s="135" t="s">
        <v>210</v>
      </c>
      <c r="C19" s="136"/>
      <c r="D19" s="135"/>
    </row>
    <row r="20" spans="2:4" s="137" customFormat="1" ht="20.25" customHeight="1" x14ac:dyDescent="0.45">
      <c r="B20" s="136"/>
      <c r="C20" s="136"/>
      <c r="D20" s="135"/>
    </row>
    <row r="21" spans="2:4" s="137" customFormat="1" ht="20.25" customHeight="1" x14ac:dyDescent="0.45">
      <c r="B21" s="135" t="s">
        <v>209</v>
      </c>
      <c r="C21" s="136"/>
      <c r="D21" s="135"/>
    </row>
    <row r="22" spans="2:4" s="137" customFormat="1" ht="20.25" customHeight="1" x14ac:dyDescent="0.45">
      <c r="B22" s="136"/>
      <c r="C22" s="136"/>
      <c r="D22" s="135"/>
    </row>
    <row r="23" spans="2:4" s="137" customFormat="1" ht="20.25" customHeight="1" x14ac:dyDescent="0.45">
      <c r="B23" s="135" t="s">
        <v>223</v>
      </c>
      <c r="C23" s="136"/>
      <c r="D23" s="135"/>
    </row>
    <row r="24" spans="2:4" s="137" customFormat="1" ht="20.25" customHeight="1" x14ac:dyDescent="0.45">
      <c r="B24" s="135" t="s">
        <v>224</v>
      </c>
      <c r="C24" s="136"/>
      <c r="D24" s="135"/>
    </row>
    <row r="25" spans="2:4" s="137" customFormat="1" ht="20.25" customHeight="1" x14ac:dyDescent="0.45">
      <c r="B25" s="135" t="s">
        <v>225</v>
      </c>
      <c r="C25" s="136"/>
      <c r="D25" s="135"/>
    </row>
    <row r="26" spans="2:4" s="137" customFormat="1" ht="20.25" customHeight="1" x14ac:dyDescent="0.45">
      <c r="B26" s="136"/>
      <c r="C26" s="136"/>
      <c r="D26" s="135"/>
    </row>
    <row r="27" spans="2:4" s="137" customFormat="1" ht="17.25" customHeight="1" x14ac:dyDescent="0.45">
      <c r="B27" s="135" t="s">
        <v>148</v>
      </c>
      <c r="C27" s="135"/>
      <c r="D27" s="135"/>
    </row>
    <row r="28" spans="2:4" s="137" customFormat="1" ht="17.25" customHeight="1" x14ac:dyDescent="0.45">
      <c r="B28" s="135" t="s">
        <v>149</v>
      </c>
      <c r="C28" s="135"/>
      <c r="D28" s="135"/>
    </row>
    <row r="29" spans="2:4" s="137" customFormat="1" ht="17.25" customHeight="1" x14ac:dyDescent="0.45">
      <c r="B29" s="135"/>
      <c r="C29" s="135"/>
      <c r="D29" s="135"/>
    </row>
    <row r="30" spans="2:4" s="137" customFormat="1" ht="17.25" customHeight="1" x14ac:dyDescent="0.45">
      <c r="B30" s="135"/>
      <c r="C30" s="86" t="s">
        <v>21</v>
      </c>
      <c r="D30" s="86" t="s">
        <v>3</v>
      </c>
    </row>
    <row r="31" spans="2:4" s="137" customFormat="1" ht="17.25" customHeight="1" x14ac:dyDescent="0.45">
      <c r="B31" s="135"/>
      <c r="C31" s="86">
        <v>1</v>
      </c>
      <c r="D31" s="141" t="s">
        <v>93</v>
      </c>
    </row>
    <row r="32" spans="2:4" s="137" customFormat="1" ht="17.25" customHeight="1" x14ac:dyDescent="0.45">
      <c r="B32" s="135"/>
      <c r="C32" s="86">
        <v>2</v>
      </c>
      <c r="D32" s="141" t="s">
        <v>102</v>
      </c>
    </row>
    <row r="33" spans="2:25" s="137" customFormat="1" ht="17.25" customHeight="1" x14ac:dyDescent="0.45">
      <c r="B33" s="135"/>
      <c r="C33" s="86">
        <v>3</v>
      </c>
      <c r="D33" s="141" t="s">
        <v>99</v>
      </c>
    </row>
    <row r="34" spans="2:25" s="137" customFormat="1" ht="17.25" customHeight="1" x14ac:dyDescent="0.45">
      <c r="B34" s="135"/>
      <c r="C34" s="138"/>
      <c r="D34" s="140"/>
    </row>
    <row r="35" spans="2:25" s="137" customFormat="1" ht="17.25" customHeight="1" x14ac:dyDescent="0.45">
      <c r="B35" s="135" t="s">
        <v>150</v>
      </c>
      <c r="C35" s="135"/>
      <c r="D35" s="135"/>
      <c r="E35" s="142"/>
      <c r="F35" s="142"/>
    </row>
    <row r="36" spans="2:25" s="137" customFormat="1" ht="17.25" customHeight="1" x14ac:dyDescent="0.45">
      <c r="B36" s="135" t="s">
        <v>151</v>
      </c>
      <c r="C36" s="135"/>
      <c r="D36" s="135"/>
      <c r="E36" s="142"/>
      <c r="F36" s="142"/>
    </row>
    <row r="37" spans="2:25" s="137" customFormat="1" ht="17.25" customHeight="1" x14ac:dyDescent="0.45">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5">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5">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5">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5">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5">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5">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5">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5">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5">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5">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5">
      <c r="B48" s="135" t="s">
        <v>156</v>
      </c>
      <c r="C48" s="135"/>
      <c r="D48" s="135"/>
    </row>
    <row r="49" spans="2:51" s="137" customFormat="1" ht="17.25" customHeight="1" x14ac:dyDescent="0.45">
      <c r="B49" s="135" t="s">
        <v>157</v>
      </c>
      <c r="C49" s="135"/>
      <c r="D49" s="135"/>
      <c r="AH49" s="85"/>
      <c r="AI49" s="85"/>
      <c r="AJ49" s="85"/>
      <c r="AK49" s="85"/>
      <c r="AL49" s="85"/>
      <c r="AM49" s="85"/>
      <c r="AN49" s="85"/>
      <c r="AO49" s="85"/>
      <c r="AP49" s="85"/>
      <c r="AQ49" s="85"/>
      <c r="AR49" s="85"/>
      <c r="AS49" s="85"/>
    </row>
    <row r="50" spans="2:51" s="137" customFormat="1" ht="17.25" customHeight="1" x14ac:dyDescent="0.45">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5">
      <c r="F51" s="85"/>
    </row>
    <row r="52" spans="2:51" s="137" customFormat="1" ht="17.25" customHeight="1" x14ac:dyDescent="0.45">
      <c r="B52" s="135" t="s">
        <v>158</v>
      </c>
      <c r="C52" s="135"/>
    </row>
    <row r="53" spans="2:51" s="137" customFormat="1" ht="17.25" customHeight="1" x14ac:dyDescent="0.45">
      <c r="B53" s="135"/>
      <c r="C53" s="135"/>
    </row>
    <row r="54" spans="2:51" s="137" customFormat="1" ht="17.25" customHeight="1" x14ac:dyDescent="0.45">
      <c r="B54" s="135" t="s">
        <v>191</v>
      </c>
      <c r="C54" s="135"/>
    </row>
    <row r="55" spans="2:51" s="137" customFormat="1" ht="17.25" customHeight="1" x14ac:dyDescent="0.45">
      <c r="B55" s="135" t="s">
        <v>159</v>
      </c>
      <c r="C55" s="135"/>
    </row>
    <row r="56" spans="2:51" s="137" customFormat="1" ht="17.25" customHeight="1" x14ac:dyDescent="0.45">
      <c r="B56" s="135"/>
      <c r="C56" s="135"/>
    </row>
    <row r="57" spans="2:51" s="137" customFormat="1" ht="17.25" customHeight="1" x14ac:dyDescent="0.45">
      <c r="B57" s="135" t="s">
        <v>160</v>
      </c>
      <c r="C57" s="135"/>
    </row>
    <row r="58" spans="2:51" s="137" customFormat="1" ht="17.25" customHeight="1" x14ac:dyDescent="0.45">
      <c r="B58" s="135" t="s">
        <v>161</v>
      </c>
      <c r="C58" s="135"/>
    </row>
    <row r="59" spans="2:51" s="137" customFormat="1" ht="17.25" customHeight="1" x14ac:dyDescent="0.45">
      <c r="B59" s="135"/>
      <c r="C59" s="135"/>
    </row>
    <row r="60" spans="2:51" s="137" customFormat="1" ht="17.25" customHeight="1" x14ac:dyDescent="0.45">
      <c r="B60" s="135" t="s">
        <v>162</v>
      </c>
      <c r="C60" s="135"/>
      <c r="D60" s="135"/>
    </row>
    <row r="61" spans="2:51" s="137" customFormat="1" ht="17.25" customHeight="1" x14ac:dyDescent="0.45">
      <c r="B61" s="135"/>
      <c r="C61" s="135"/>
      <c r="D61" s="135"/>
    </row>
    <row r="62" spans="2:51" s="137" customFormat="1" ht="17.25" customHeight="1" x14ac:dyDescent="0.45">
      <c r="B62" s="142" t="s">
        <v>166</v>
      </c>
      <c r="C62" s="142"/>
      <c r="D62" s="135"/>
    </row>
    <row r="63" spans="2:51" s="137" customFormat="1" ht="17.25" customHeight="1" x14ac:dyDescent="0.45">
      <c r="B63" s="142" t="s">
        <v>163</v>
      </c>
      <c r="C63" s="142"/>
      <c r="D63" s="135"/>
    </row>
    <row r="64" spans="2:51" s="137" customFormat="1" ht="17.25" customHeight="1" x14ac:dyDescent="0.45"/>
    <row r="65" spans="2:71" s="137" customFormat="1" ht="17.25" customHeight="1" x14ac:dyDescent="0.45">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5">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5">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5">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5">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5">
      <c r="B71" s="137" t="s">
        <v>213</v>
      </c>
    </row>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5"/>
  <sheetViews>
    <sheetView workbookViewId="0">
      <selection activeCell="C41" sqref="C41"/>
    </sheetView>
  </sheetViews>
  <sheetFormatPr defaultColWidth="9" defaultRowHeight="18" x14ac:dyDescent="0.45"/>
  <cols>
    <col min="1" max="1" width="1.8984375" style="55" customWidth="1"/>
    <col min="2" max="2" width="11.5" style="55" customWidth="1"/>
    <col min="3" max="12" width="40.59765625" style="55" customWidth="1"/>
    <col min="13" max="16384" width="9" style="55"/>
  </cols>
  <sheetData>
    <row r="1" spans="2:4" x14ac:dyDescent="0.45">
      <c r="B1" s="85" t="s">
        <v>128</v>
      </c>
      <c r="C1" s="85"/>
      <c r="D1" s="85"/>
    </row>
    <row r="2" spans="2:4" x14ac:dyDescent="0.45">
      <c r="B2" s="85"/>
      <c r="C2" s="85"/>
      <c r="D2" s="85"/>
    </row>
    <row r="3" spans="2:4" x14ac:dyDescent="0.45">
      <c r="B3" s="86" t="s">
        <v>129</v>
      </c>
      <c r="C3" s="86" t="s">
        <v>130</v>
      </c>
      <c r="D3" s="85"/>
    </row>
    <row r="4" spans="2:4" x14ac:dyDescent="0.45">
      <c r="B4" s="87">
        <v>1</v>
      </c>
      <c r="C4" s="155" t="s">
        <v>199</v>
      </c>
      <c r="D4" s="85"/>
    </row>
    <row r="5" spans="2:4" x14ac:dyDescent="0.45">
      <c r="B5" s="87">
        <v>2</v>
      </c>
      <c r="C5" s="155" t="s">
        <v>215</v>
      </c>
    </row>
    <row r="6" spans="2:4" x14ac:dyDescent="0.45">
      <c r="B6" s="87">
        <v>3</v>
      </c>
      <c r="C6" s="155" t="s">
        <v>216</v>
      </c>
      <c r="D6" s="85"/>
    </row>
    <row r="7" spans="2:4" x14ac:dyDescent="0.45">
      <c r="B7" s="87">
        <v>4</v>
      </c>
      <c r="C7" s="155" t="s">
        <v>226</v>
      </c>
      <c r="D7" s="85"/>
    </row>
    <row r="8" spans="2:4" x14ac:dyDescent="0.45">
      <c r="B8" s="87">
        <v>5</v>
      </c>
      <c r="C8" s="155" t="s">
        <v>227</v>
      </c>
      <c r="D8" s="85"/>
    </row>
    <row r="9" spans="2:4" x14ac:dyDescent="0.45">
      <c r="B9" s="87">
        <v>6</v>
      </c>
      <c r="C9" s="155"/>
      <c r="D9" s="85"/>
    </row>
    <row r="10" spans="2:4" x14ac:dyDescent="0.45">
      <c r="B10" s="87">
        <v>7</v>
      </c>
      <c r="C10" s="155"/>
      <c r="D10" s="85"/>
    </row>
    <row r="11" spans="2:4" x14ac:dyDescent="0.45">
      <c r="B11" s="87">
        <v>8</v>
      </c>
      <c r="C11" s="155"/>
      <c r="D11" s="85"/>
    </row>
    <row r="12" spans="2:4" x14ac:dyDescent="0.45">
      <c r="B12" s="87">
        <v>9</v>
      </c>
      <c r="C12" s="155"/>
      <c r="D12" s="85"/>
    </row>
    <row r="13" spans="2:4" x14ac:dyDescent="0.45">
      <c r="B13" s="87">
        <v>10</v>
      </c>
      <c r="C13" s="155"/>
      <c r="D13" s="85"/>
    </row>
    <row r="15" spans="2:4" x14ac:dyDescent="0.45">
      <c r="B15" s="85" t="s">
        <v>131</v>
      </c>
    </row>
    <row r="16" spans="2:4" ht="18.600000000000001" thickBot="1" x14ac:dyDescent="0.5"/>
    <row r="17" spans="2:12" ht="20.399999999999999" thickBot="1" x14ac:dyDescent="0.5">
      <c r="B17" s="88" t="s">
        <v>100</v>
      </c>
      <c r="C17" s="89" t="s">
        <v>93</v>
      </c>
      <c r="D17" s="90" t="s">
        <v>102</v>
      </c>
      <c r="E17" s="90" t="s">
        <v>99</v>
      </c>
      <c r="F17" s="90"/>
      <c r="G17" s="90"/>
      <c r="H17" s="179"/>
      <c r="I17" s="179"/>
      <c r="J17" s="179"/>
      <c r="K17" s="179"/>
      <c r="L17" s="180"/>
    </row>
    <row r="18" spans="2:12" ht="19.8" x14ac:dyDescent="0.45">
      <c r="B18" s="368" t="s">
        <v>101</v>
      </c>
      <c r="C18" s="91" t="s">
        <v>95</v>
      </c>
      <c r="D18" s="92" t="s">
        <v>96</v>
      </c>
      <c r="E18" s="92" t="s">
        <v>94</v>
      </c>
      <c r="F18" s="92"/>
      <c r="G18" s="92"/>
      <c r="H18" s="93"/>
      <c r="I18" s="93"/>
      <c r="J18" s="93"/>
      <c r="K18" s="93"/>
      <c r="L18" s="94"/>
    </row>
    <row r="19" spans="2:12" ht="19.8" x14ac:dyDescent="0.45">
      <c r="B19" s="369"/>
      <c r="C19" s="95"/>
      <c r="D19" s="96" t="s">
        <v>97</v>
      </c>
      <c r="E19" s="96" t="s">
        <v>200</v>
      </c>
      <c r="F19" s="96"/>
      <c r="G19" s="96"/>
      <c r="H19" s="97"/>
      <c r="I19" s="97"/>
      <c r="J19" s="97"/>
      <c r="K19" s="97"/>
      <c r="L19" s="98"/>
    </row>
    <row r="20" spans="2:12" ht="19.8" x14ac:dyDescent="0.45">
      <c r="B20" s="369"/>
      <c r="C20" s="95"/>
      <c r="D20" s="96" t="s">
        <v>19</v>
      </c>
      <c r="E20" s="96" t="s">
        <v>201</v>
      </c>
      <c r="F20" s="96"/>
      <c r="G20" s="96"/>
      <c r="H20" s="97"/>
      <c r="I20" s="97"/>
      <c r="J20" s="97"/>
      <c r="K20" s="97"/>
      <c r="L20" s="98"/>
    </row>
    <row r="21" spans="2:12" ht="19.8" x14ac:dyDescent="0.45">
      <c r="B21" s="369"/>
      <c r="C21" s="95"/>
      <c r="D21" s="96" t="s">
        <v>98</v>
      </c>
      <c r="E21" s="96"/>
      <c r="F21" s="96"/>
      <c r="G21" s="96"/>
      <c r="H21" s="97"/>
      <c r="I21" s="97"/>
      <c r="J21" s="97"/>
      <c r="K21" s="97"/>
      <c r="L21" s="98"/>
    </row>
    <row r="22" spans="2:12" x14ac:dyDescent="0.45">
      <c r="B22" s="369"/>
      <c r="C22" s="99"/>
      <c r="D22" s="97"/>
      <c r="E22" s="97"/>
      <c r="F22" s="97"/>
      <c r="G22" s="97"/>
      <c r="H22" s="97"/>
      <c r="I22" s="97"/>
      <c r="J22" s="97"/>
      <c r="K22" s="97"/>
      <c r="L22" s="98"/>
    </row>
    <row r="23" spans="2:12" x14ac:dyDescent="0.45">
      <c r="B23" s="369"/>
      <c r="C23" s="99"/>
      <c r="D23" s="97"/>
      <c r="E23" s="97"/>
      <c r="F23" s="97"/>
      <c r="G23" s="97"/>
      <c r="H23" s="97"/>
      <c r="I23" s="97"/>
      <c r="J23" s="97"/>
      <c r="K23" s="97"/>
      <c r="L23" s="98"/>
    </row>
    <row r="24" spans="2:12" x14ac:dyDescent="0.45">
      <c r="B24" s="369"/>
      <c r="C24" s="99"/>
      <c r="D24" s="97"/>
      <c r="E24" s="97"/>
      <c r="F24" s="97"/>
      <c r="G24" s="97"/>
      <c r="H24" s="97"/>
      <c r="I24" s="97"/>
      <c r="J24" s="97"/>
      <c r="K24" s="97"/>
      <c r="L24" s="98"/>
    </row>
    <row r="25" spans="2:12" x14ac:dyDescent="0.45">
      <c r="B25" s="369"/>
      <c r="C25" s="99"/>
      <c r="D25" s="97"/>
      <c r="E25" s="97"/>
      <c r="F25" s="97"/>
      <c r="G25" s="97"/>
      <c r="H25" s="97"/>
      <c r="I25" s="97"/>
      <c r="J25" s="97"/>
      <c r="K25" s="97"/>
      <c r="L25" s="98"/>
    </row>
    <row r="26" spans="2:12" ht="18.600000000000001" thickBot="1" x14ac:dyDescent="0.5">
      <c r="B26" s="370"/>
      <c r="C26" s="100"/>
      <c r="D26" s="101"/>
      <c r="E26" s="101"/>
      <c r="F26" s="101"/>
      <c r="G26" s="101"/>
      <c r="H26" s="101"/>
      <c r="I26" s="101"/>
      <c r="J26" s="101"/>
      <c r="K26" s="101"/>
      <c r="L26" s="102"/>
    </row>
    <row r="30" spans="2:12" x14ac:dyDescent="0.45">
      <c r="C30" s="55" t="s">
        <v>229</v>
      </c>
    </row>
    <row r="31" spans="2:12" x14ac:dyDescent="0.45">
      <c r="C31" s="55" t="s">
        <v>103</v>
      </c>
    </row>
    <row r="32" spans="2:12" x14ac:dyDescent="0.45">
      <c r="C32" s="55" t="s">
        <v>232</v>
      </c>
    </row>
    <row r="33" spans="3:3" x14ac:dyDescent="0.45">
      <c r="C33" s="55" t="s">
        <v>104</v>
      </c>
    </row>
    <row r="34" spans="3:3" x14ac:dyDescent="0.45">
      <c r="C34" s="55" t="s">
        <v>132</v>
      </c>
    </row>
    <row r="35" spans="3:3" x14ac:dyDescent="0.45">
      <c r="C35" s="55" t="s">
        <v>202</v>
      </c>
    </row>
    <row r="37" spans="3:3" x14ac:dyDescent="0.45">
      <c r="C37" s="55" t="s">
        <v>105</v>
      </c>
    </row>
    <row r="38" spans="3:3" x14ac:dyDescent="0.45">
      <c r="C38" s="55" t="s">
        <v>106</v>
      </c>
    </row>
    <row r="40" spans="3:3" x14ac:dyDescent="0.45">
      <c r="C40" s="55" t="s">
        <v>233</v>
      </c>
    </row>
    <row r="41" spans="3:3" x14ac:dyDescent="0.45">
      <c r="C41" s="55" t="s">
        <v>107</v>
      </c>
    </row>
    <row r="42" spans="3:3" x14ac:dyDescent="0.45">
      <c r="C42" s="55" t="s">
        <v>108</v>
      </c>
    </row>
    <row r="43" spans="3:3" x14ac:dyDescent="0.45">
      <c r="C43" s="55" t="s">
        <v>109</v>
      </c>
    </row>
    <row r="44" spans="3:3" x14ac:dyDescent="0.45">
      <c r="C44" s="55" t="s">
        <v>110</v>
      </c>
    </row>
    <row r="45" spans="3:3" x14ac:dyDescent="0.45">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堀越　紗耶香</cp:lastModifiedBy>
  <cp:lastPrinted>2020-08-31T08:07:50Z</cp:lastPrinted>
  <dcterms:created xsi:type="dcterms:W3CDTF">2020-01-28T01:12:50Z</dcterms:created>
  <dcterms:modified xsi:type="dcterms:W3CDTF">2023-03-27T00:31:30Z</dcterms:modified>
</cp:coreProperties>
</file>