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updateLinks="never" codeName="ThisWorkbook"/>
  <mc:AlternateContent xmlns:mc="http://schemas.openxmlformats.org/markup-compatibility/2006">
    <mc:Choice Requires="x15">
      <x15ac:absPath xmlns:x15ac="http://schemas.microsoft.com/office/spreadsheetml/2010/11/ac" url="\\172.24.63.80\055_国民健康保険\301_賦課\101_試算\"/>
    </mc:Choice>
  </mc:AlternateContent>
  <xr:revisionPtr revIDLastSave="0" documentId="13_ncr:1_{CB898442-CAD9-418C-836F-2FD50433DE5D}" xr6:coauthVersionLast="36" xr6:coauthVersionMax="36" xr10:uidLastSave="{00000000-0000-0000-0000-000000000000}"/>
  <workbookProtection workbookAlgorithmName="SHA-512" workbookHashValue="AQQT/YisyuDc7ovoeNm6VIoc/JZ/klwIMUiuFi5UgiZFGPgXstxjkhJxrQk7nPXLdGAnyoTORCmTo/lxx/rg0A==" workbookSaltValue="3EeqM5TEGCx4aOxPQdH9vg==" workbookSpinCount="100000" lockStructure="1"/>
  <bookViews>
    <workbookView xWindow="0" yWindow="0" windowWidth="21570" windowHeight="8475" xr2:uid="{00000000-000D-0000-FFFF-FFFF00000000}"/>
  </bookViews>
  <sheets>
    <sheet name="試算表" sheetId="1" r:id="rId1"/>
    <sheet name="基礎データ" sheetId="4" state="hidden" r:id="rId2"/>
  </sheets>
  <definedNames>
    <definedName name="_xlnm.Print_Area" localSheetId="1">基礎データ!#REF!</definedName>
    <definedName name="_xlnm.Print_Area" localSheetId="0">試算表!$A$1:$K$60,試算表!$M$1:$U$60</definedName>
    <definedName name="_xlnm.Print_Titles" localSheetId="0">試算表!$1:$1</definedName>
  </definedNames>
  <calcPr calcId="191029"/>
</workbook>
</file>

<file path=xl/calcChain.xml><?xml version="1.0" encoding="utf-8"?>
<calcChain xmlns="http://schemas.openxmlformats.org/spreadsheetml/2006/main">
  <c r="M30" i="1" l="1"/>
  <c r="Q38" i="4" l="1"/>
  <c r="B26" i="4"/>
  <c r="E15" i="1"/>
  <c r="F26" i="4" l="1"/>
  <c r="A2" i="1" l="1"/>
  <c r="D27" i="4" l="1"/>
  <c r="H39" i="4" s="1"/>
  <c r="D28" i="4"/>
  <c r="H40" i="4" s="1"/>
  <c r="D29" i="4"/>
  <c r="H41" i="4" s="1"/>
  <c r="D30" i="4"/>
  <c r="H42" i="4" s="1"/>
  <c r="D31" i="4"/>
  <c r="D43" i="4" s="1"/>
  <c r="D32" i="4"/>
  <c r="D44" i="4" s="1"/>
  <c r="D33" i="4"/>
  <c r="D45" i="4" s="1"/>
  <c r="D26" i="4"/>
  <c r="D38" i="4" s="1"/>
  <c r="C27" i="4"/>
  <c r="C28" i="4"/>
  <c r="C29" i="4"/>
  <c r="C30" i="4"/>
  <c r="C31" i="4"/>
  <c r="C32" i="4"/>
  <c r="C33" i="4"/>
  <c r="C26" i="4"/>
  <c r="P26" i="4" s="1"/>
  <c r="B27" i="4"/>
  <c r="B28" i="4"/>
  <c r="B29" i="4"/>
  <c r="B30" i="4"/>
  <c r="B31" i="4"/>
  <c r="B32" i="4"/>
  <c r="B33" i="4"/>
  <c r="C14" i="4"/>
  <c r="C15" i="4"/>
  <c r="C16" i="4"/>
  <c r="C17" i="4"/>
  <c r="C18" i="4"/>
  <c r="C19" i="4"/>
  <c r="C20" i="4"/>
  <c r="C13" i="4"/>
  <c r="B14" i="4"/>
  <c r="E14" i="4" s="1"/>
  <c r="F14" i="4" s="1"/>
  <c r="B15" i="4"/>
  <c r="I15" i="4" s="1"/>
  <c r="B16" i="4"/>
  <c r="I16" i="4" s="1"/>
  <c r="B17" i="4"/>
  <c r="I17" i="4" s="1"/>
  <c r="I55" i="4" s="1"/>
  <c r="B18" i="4"/>
  <c r="E18" i="4" s="1"/>
  <c r="F18" i="4" s="1"/>
  <c r="B19" i="4"/>
  <c r="B20" i="4"/>
  <c r="D20" i="4" s="1"/>
  <c r="B13" i="4"/>
  <c r="D42" i="4"/>
  <c r="G26" i="4"/>
  <c r="E19" i="4"/>
  <c r="F19" i="4" s="1"/>
  <c r="E20" i="4"/>
  <c r="F20" i="4" s="1"/>
  <c r="H13" i="1"/>
  <c r="H14" i="1"/>
  <c r="H15" i="1"/>
  <c r="H16" i="1"/>
  <c r="E16" i="1"/>
  <c r="T16" i="1"/>
  <c r="O16" i="1"/>
  <c r="M7" i="1"/>
  <c r="H45" i="4"/>
  <c r="M26" i="1"/>
  <c r="M2" i="1"/>
  <c r="H43" i="4" l="1"/>
  <c r="E17" i="4"/>
  <c r="F17" i="4" s="1"/>
  <c r="G20" i="4"/>
  <c r="I20" i="4"/>
  <c r="I58" i="4" s="1"/>
  <c r="D39" i="4"/>
  <c r="E15" i="4"/>
  <c r="F15" i="4" s="1"/>
  <c r="K43" i="4"/>
  <c r="D18" i="4"/>
  <c r="G18" i="4"/>
  <c r="I18" i="4"/>
  <c r="I56" i="4" s="1"/>
  <c r="I19" i="4"/>
  <c r="I57" i="4" s="1"/>
  <c r="D19" i="4"/>
  <c r="D16" i="4"/>
  <c r="G16" i="4"/>
  <c r="D17" i="4"/>
  <c r="D15" i="4"/>
  <c r="R26" i="4"/>
  <c r="K38" i="4" s="1"/>
  <c r="D13" i="4"/>
  <c r="H26" i="4" s="1"/>
  <c r="S26" i="4" s="1"/>
  <c r="D14" i="4"/>
  <c r="E16" i="4"/>
  <c r="F16" i="4" s="1"/>
  <c r="N26" i="4"/>
  <c r="G14" i="4"/>
  <c r="L26" i="4"/>
  <c r="Q26" i="4"/>
  <c r="M26" i="4"/>
  <c r="O26" i="4"/>
  <c r="H38" i="4"/>
  <c r="H58" i="4"/>
  <c r="K44" i="4"/>
  <c r="K42" i="4"/>
  <c r="H57" i="4"/>
  <c r="H55" i="4"/>
  <c r="D41" i="4"/>
  <c r="I14" i="4"/>
  <c r="G13" i="4"/>
  <c r="E13" i="4"/>
  <c r="F13" i="4" s="1"/>
  <c r="I13" i="4"/>
  <c r="H44" i="4"/>
  <c r="G19" i="4"/>
  <c r="B57" i="4" s="1"/>
  <c r="G17" i="4"/>
  <c r="B55" i="4" s="1"/>
  <c r="N11" i="1" s="1"/>
  <c r="G15" i="4"/>
  <c r="D40" i="4"/>
  <c r="H46" i="4" l="1"/>
  <c r="H56" i="4"/>
  <c r="B56" i="4"/>
  <c r="D46" i="4"/>
  <c r="T26" i="4"/>
  <c r="H9" i="1" s="1"/>
  <c r="G21" i="4"/>
  <c r="I21" i="4"/>
  <c r="H60" i="4"/>
  <c r="F60" i="4"/>
  <c r="R16" i="1" s="1"/>
  <c r="C60" i="4"/>
  <c r="U38" i="1"/>
  <c r="T38" i="1"/>
  <c r="S38" i="1"/>
  <c r="T35" i="1"/>
  <c r="U35" i="1"/>
  <c r="T36" i="1"/>
  <c r="U36" i="1"/>
  <c r="T37" i="1"/>
  <c r="U37" i="1"/>
  <c r="S37" i="1"/>
  <c r="S36" i="1"/>
  <c r="S35" i="1"/>
  <c r="C38" i="4" l="1"/>
  <c r="G38" i="4"/>
  <c r="E38" i="4" s="1"/>
  <c r="I26" i="4"/>
  <c r="J26" i="4" s="1"/>
  <c r="B38" i="4" s="1"/>
  <c r="G27" i="4"/>
  <c r="Q27" i="4"/>
  <c r="Q28" i="4"/>
  <c r="Q29" i="4"/>
  <c r="Q30" i="4"/>
  <c r="Q31" i="4"/>
  <c r="Q32" i="4"/>
  <c r="Q33" i="4"/>
  <c r="P27" i="4"/>
  <c r="P28" i="4"/>
  <c r="P29" i="4"/>
  <c r="P30" i="4"/>
  <c r="P31" i="4"/>
  <c r="P32" i="4"/>
  <c r="P33" i="4"/>
  <c r="O27" i="4"/>
  <c r="O28" i="4"/>
  <c r="O29" i="4"/>
  <c r="O30" i="4"/>
  <c r="O31" i="4"/>
  <c r="O32" i="4"/>
  <c r="O33" i="4"/>
  <c r="N33" i="4"/>
  <c r="N32" i="4"/>
  <c r="N31" i="4"/>
  <c r="N30" i="4"/>
  <c r="N29" i="4"/>
  <c r="N28" i="4"/>
  <c r="N27" i="4"/>
  <c r="M33" i="4"/>
  <c r="M32" i="4"/>
  <c r="M31" i="4"/>
  <c r="M30" i="4"/>
  <c r="M29" i="4"/>
  <c r="M28" i="4"/>
  <c r="M27" i="4"/>
  <c r="L27" i="4"/>
  <c r="L28" i="4"/>
  <c r="L29" i="4"/>
  <c r="L30" i="4"/>
  <c r="L31" i="4"/>
  <c r="L32" i="4"/>
  <c r="L33" i="4"/>
  <c r="G33" i="4"/>
  <c r="G32" i="4"/>
  <c r="G31" i="4"/>
  <c r="G30" i="4"/>
  <c r="G29" i="4"/>
  <c r="G28" i="4"/>
  <c r="F28" i="4"/>
  <c r="F29" i="4"/>
  <c r="F30" i="4"/>
  <c r="F31" i="4"/>
  <c r="F32" i="4"/>
  <c r="F33" i="4"/>
  <c r="H32" i="4" l="1"/>
  <c r="E9" i="1"/>
  <c r="H33" i="4"/>
  <c r="H30" i="4"/>
  <c r="H31" i="4"/>
  <c r="H29" i="4"/>
  <c r="H28" i="4"/>
  <c r="F27" i="4"/>
  <c r="H27" i="4" s="1"/>
  <c r="A13" i="4"/>
  <c r="A20" i="4"/>
  <c r="A19" i="4"/>
  <c r="A18" i="4"/>
  <c r="A17" i="4"/>
  <c r="A16" i="4"/>
  <c r="A15" i="4"/>
  <c r="A14" i="4"/>
  <c r="A45" i="4" l="1"/>
  <c r="A40" i="4"/>
  <c r="A42" i="4"/>
  <c r="A44" i="4"/>
  <c r="A27" i="4"/>
  <c r="A39" i="4"/>
  <c r="A29" i="4"/>
  <c r="A41" i="4"/>
  <c r="A31" i="4"/>
  <c r="A43" i="4"/>
  <c r="A33" i="4"/>
  <c r="A26" i="4"/>
  <c r="A38" i="4"/>
  <c r="A32" i="4"/>
  <c r="A30" i="4"/>
  <c r="A28" i="4"/>
  <c r="A58" i="4"/>
  <c r="A56" i="4"/>
  <c r="A54" i="4"/>
  <c r="A52" i="4"/>
  <c r="A51" i="4"/>
  <c r="A57" i="4"/>
  <c r="A55" i="4"/>
  <c r="A53" i="4"/>
  <c r="M9" i="4"/>
  <c r="M8" i="4"/>
  <c r="M8" i="1"/>
  <c r="M9" i="1"/>
  <c r="M10" i="1"/>
  <c r="M11" i="1"/>
  <c r="M12" i="1"/>
  <c r="M13" i="1"/>
  <c r="M14" i="1"/>
  <c r="S33" i="4" l="1"/>
  <c r="S31" i="4"/>
  <c r="S29" i="4"/>
  <c r="S32" i="4"/>
  <c r="S30" i="4"/>
  <c r="S28" i="4"/>
  <c r="S27" i="4"/>
  <c r="R28" i="4"/>
  <c r="K40" i="4" s="1"/>
  <c r="R30" i="4"/>
  <c r="R32" i="4"/>
  <c r="R29" i="4"/>
  <c r="K41" i="4" s="1"/>
  <c r="R31" i="4"/>
  <c r="R33" i="4"/>
  <c r="K45" i="4" s="1"/>
  <c r="R27" i="4"/>
  <c r="K39" i="4" s="1"/>
  <c r="K46" i="4" l="1"/>
  <c r="T33" i="4"/>
  <c r="T31" i="4"/>
  <c r="T29" i="4"/>
  <c r="H12" i="1" s="1"/>
  <c r="T32" i="4"/>
  <c r="J45" i="4"/>
  <c r="T30" i="4"/>
  <c r="T28" i="4"/>
  <c r="H11" i="1" s="1"/>
  <c r="T27" i="4"/>
  <c r="H10" i="1" s="1"/>
  <c r="O38" i="4" l="1"/>
  <c r="N38" i="4"/>
  <c r="M38" i="4"/>
  <c r="B51" i="4"/>
  <c r="H51" i="4" s="1"/>
  <c r="T7" i="1" s="1"/>
  <c r="T14" i="1"/>
  <c r="G42" i="4"/>
  <c r="E42" i="4" s="1"/>
  <c r="F42" i="4" s="1"/>
  <c r="C42" i="4"/>
  <c r="G45" i="4"/>
  <c r="E45" i="4" s="1"/>
  <c r="F45" i="4" s="1"/>
  <c r="C45" i="4"/>
  <c r="G44" i="4"/>
  <c r="E44" i="4" s="1"/>
  <c r="F44" i="4" s="1"/>
  <c r="C44" i="4"/>
  <c r="G41" i="4"/>
  <c r="E41" i="4" s="1"/>
  <c r="F41" i="4" s="1"/>
  <c r="C41" i="4"/>
  <c r="G43" i="4"/>
  <c r="E43" i="4" s="1"/>
  <c r="F43" i="4" s="1"/>
  <c r="C43" i="4"/>
  <c r="I27" i="4"/>
  <c r="J27" i="4" s="1"/>
  <c r="E10" i="1" s="1"/>
  <c r="G39" i="4"/>
  <c r="E39" i="4" s="1"/>
  <c r="F39" i="4" s="1"/>
  <c r="C39" i="4"/>
  <c r="I28" i="4"/>
  <c r="C40" i="4"/>
  <c r="G40" i="4"/>
  <c r="E40" i="4" s="1"/>
  <c r="F40" i="4" s="1"/>
  <c r="I30" i="4"/>
  <c r="I32" i="4"/>
  <c r="I29" i="4"/>
  <c r="I31" i="4"/>
  <c r="I33" i="4"/>
  <c r="B52" i="4" l="1"/>
  <c r="H52" i="4" s="1"/>
  <c r="B39" i="4"/>
  <c r="J39" i="4" s="1"/>
  <c r="J33" i="4"/>
  <c r="J29" i="4"/>
  <c r="J30" i="4"/>
  <c r="E13" i="1" s="1"/>
  <c r="J31" i="4"/>
  <c r="E14" i="1" s="1"/>
  <c r="J32" i="4"/>
  <c r="J28" i="4"/>
  <c r="C46" i="4"/>
  <c r="G46" i="4"/>
  <c r="F38" i="4"/>
  <c r="E46" i="4"/>
  <c r="J38" i="4" l="1"/>
  <c r="B45" i="4"/>
  <c r="B58" i="4"/>
  <c r="B54" i="4"/>
  <c r="E12" i="1"/>
  <c r="E11" i="1"/>
  <c r="B53" i="4"/>
  <c r="H53" i="4" s="1"/>
  <c r="C51" i="4"/>
  <c r="O7" i="1" s="1"/>
  <c r="F51" i="4"/>
  <c r="R7" i="1" s="1"/>
  <c r="N7" i="1"/>
  <c r="B42" i="4"/>
  <c r="J42" i="4" s="1"/>
  <c r="B43" i="4"/>
  <c r="J43" i="4" s="1"/>
  <c r="B44" i="4"/>
  <c r="J44" i="4" s="1"/>
  <c r="B40" i="4"/>
  <c r="J40" i="4" s="1"/>
  <c r="T8" i="1"/>
  <c r="C52" i="4"/>
  <c r="O8" i="1" s="1"/>
  <c r="F52" i="4"/>
  <c r="R8" i="1" s="1"/>
  <c r="N8" i="1"/>
  <c r="B41" i="4"/>
  <c r="J41" i="4" s="1"/>
  <c r="F46" i="4"/>
  <c r="F54" i="4" l="1"/>
  <c r="H54" i="4"/>
  <c r="T10" i="1" s="1"/>
  <c r="C58" i="4"/>
  <c r="O14" i="1" s="1"/>
  <c r="F58" i="4"/>
  <c r="R14" i="1" s="1"/>
  <c r="N14" i="1"/>
  <c r="C54" i="4"/>
  <c r="O10" i="1" s="1"/>
  <c r="C55" i="4"/>
  <c r="O11" i="1" s="1"/>
  <c r="T11" i="1"/>
  <c r="F55" i="4"/>
  <c r="R11" i="1" s="1"/>
  <c r="J46" i="4"/>
  <c r="R38" i="4" s="1"/>
  <c r="C56" i="4"/>
  <c r="O12" i="1" s="1"/>
  <c r="T12" i="1"/>
  <c r="F56" i="4"/>
  <c r="R12" i="1" s="1"/>
  <c r="N12" i="1"/>
  <c r="T13" i="1"/>
  <c r="C57" i="4"/>
  <c r="O13" i="1" s="1"/>
  <c r="F57" i="4"/>
  <c r="R13" i="1" s="1"/>
  <c r="N13" i="1"/>
  <c r="T9" i="1"/>
  <c r="C53" i="4"/>
  <c r="O9" i="1" s="1"/>
  <c r="F53" i="4"/>
  <c r="R9" i="1" s="1"/>
  <c r="N9" i="1"/>
  <c r="B46" i="4"/>
  <c r="N10" i="1"/>
  <c r="R10" i="1"/>
  <c r="S38" i="4" l="1"/>
  <c r="I54" i="4" s="1"/>
  <c r="U13" i="1"/>
  <c r="G57" i="4"/>
  <c r="S13" i="1" s="1"/>
  <c r="D57" i="4"/>
  <c r="P13" i="1" s="1"/>
  <c r="D56" i="4"/>
  <c r="P12" i="1" s="1"/>
  <c r="G56" i="4"/>
  <c r="S12" i="1" s="1"/>
  <c r="U12" i="1"/>
  <c r="U14" i="1"/>
  <c r="E51" i="4" l="1"/>
  <c r="I53" i="4"/>
  <c r="U9" i="1" s="1"/>
  <c r="I52" i="4"/>
  <c r="U8" i="1" s="1"/>
  <c r="G58" i="4"/>
  <c r="S14" i="1" s="1"/>
  <c r="D58" i="4"/>
  <c r="P14" i="1" s="1"/>
  <c r="I51" i="4"/>
  <c r="G51" i="4"/>
  <c r="S7" i="1" s="1"/>
  <c r="M58" i="4"/>
  <c r="Q7" i="1"/>
  <c r="D53" i="4"/>
  <c r="P9" i="1" s="1"/>
  <c r="D51" i="4"/>
  <c r="U10" i="1"/>
  <c r="D52" i="4"/>
  <c r="P8" i="1" s="1"/>
  <c r="G52" i="4"/>
  <c r="S8" i="1" s="1"/>
  <c r="G53" i="4"/>
  <c r="S9" i="1" s="1"/>
  <c r="D54" i="4"/>
  <c r="P10" i="1" s="1"/>
  <c r="G54" i="4"/>
  <c r="S10" i="1" s="1"/>
  <c r="D55" i="4"/>
  <c r="P11" i="1" s="1"/>
  <c r="U11" i="1"/>
  <c r="G55" i="4"/>
  <c r="S11" i="1" s="1"/>
  <c r="O19" i="1" l="1"/>
  <c r="P19" i="1" s="1"/>
  <c r="H59" i="4"/>
  <c r="H61" i="4" s="1"/>
  <c r="T17" i="1" s="1"/>
  <c r="U7" i="1"/>
  <c r="P7" i="1"/>
  <c r="C59" i="4"/>
  <c r="C61" i="4" s="1"/>
  <c r="O17" i="1" s="1"/>
  <c r="F59" i="4"/>
  <c r="F61" i="4" s="1"/>
  <c r="S1" i="1"/>
  <c r="J1" i="1"/>
  <c r="T1" i="1" s="1"/>
  <c r="R15" i="1" l="1"/>
  <c r="M59" i="4"/>
  <c r="M60" i="4" s="1"/>
  <c r="R17" i="1"/>
  <c r="T15" i="1"/>
  <c r="O15" i="1"/>
  <c r="M61" i="4" l="1"/>
  <c r="O21" i="1"/>
  <c r="O20" i="1" l="1"/>
  <c r="O22" i="1"/>
</calcChain>
</file>

<file path=xl/sharedStrings.xml><?xml version="1.0" encoding="utf-8"?>
<sst xmlns="http://schemas.openxmlformats.org/spreadsheetml/2006/main" count="223" uniqueCount="167">
  <si>
    <t>作成日：</t>
  </si>
  <si>
    <t>所得割算定基礎額</t>
  </si>
  <si>
    <t>医療分</t>
  </si>
  <si>
    <t>支援分</t>
  </si>
  <si>
    <t>介護分</t>
  </si>
  <si>
    <t>世帯構成</t>
  </si>
  <si>
    <t>（所得の合計－４3万円）</t>
  </si>
  <si>
    <t>所得割額</t>
  </si>
  <si>
    <t>均等割額</t>
  </si>
  <si>
    <t>平等割額</t>
  </si>
  <si>
    <t>確認書類</t>
  </si>
  <si>
    <t>加入　40歳以上64歳以下</t>
  </si>
  <si>
    <t>確定申告書A</t>
  </si>
  <si>
    <t>自己都合</t>
  </si>
  <si>
    <t>合計</t>
  </si>
  <si>
    <t>賦課限度額</t>
  </si>
  <si>
    <t>保険税額（賦課限度額を上限）</t>
  </si>
  <si>
    <t>年間保険税額合計</t>
  </si>
  <si>
    <t>１ヶ月あたりの保険税額</t>
  </si>
  <si>
    <t>１期あたりの保険税額</t>
  </si>
  <si>
    <t>※我孫子市では、１年分の保険税を6月から3月までの</t>
  </si>
  <si>
    <t>　10回（10期）に分けて納付していただきます。</t>
  </si>
  <si>
    <t>所得種類</t>
  </si>
  <si>
    <t>該当項目</t>
  </si>
  <si>
    <t>源泉徴収票　</t>
  </si>
  <si>
    <t>その他所得金額(Ⅲ)</t>
  </si>
  <si>
    <t>現時点では、確定した保険税率及び賦課限度額でないため、実際に送付される納税通知書の</t>
  </si>
  <si>
    <t>保険税額と異なる場合があります。</t>
  </si>
  <si>
    <t>除く合計所得金額</t>
  </si>
  <si>
    <t>保険税率</t>
  </si>
  <si>
    <t>所得割</t>
  </si>
  <si>
    <t>均等割</t>
  </si>
  <si>
    <t>平等割</t>
  </si>
  <si>
    <t>試算にあたっての注意事項</t>
  </si>
  <si>
    <t>①試算結果は概算であり、実際の保険税とは異なる場合がありますので、目安としてご利用ください。</t>
  </si>
  <si>
    <t>②次の場合は、正しく試算できない場合があります。</t>
  </si>
  <si>
    <t>③この試算は、会社都合による退職などの非自発的失業者に係る保険税の軽減制度に対応していますが、</t>
  </si>
  <si>
    <t>（１）離職時の年齢が６５歳未満であること</t>
  </si>
  <si>
    <t>（２）雇用保険受給資格者証に記載されている離職理由コードが次に上げる数値であること</t>
  </si>
  <si>
    <t>保険税率と賦課限度額</t>
  </si>
  <si>
    <t>医療分・支援分・介護分の該当者</t>
  </si>
  <si>
    <t>該当者数</t>
  </si>
  <si>
    <t>所得額の算出</t>
  </si>
  <si>
    <t>加入状況・年齢区分リスト（世帯主）</t>
  </si>
  <si>
    <t>加入状況・年齢区分リスト（世帯員）</t>
  </si>
  <si>
    <t>退職理由リスト</t>
  </si>
  <si>
    <t>加入　39歳以下</t>
  </si>
  <si>
    <t>会社都合</t>
  </si>
  <si>
    <t>加入　65歳以上74歳以下</t>
  </si>
  <si>
    <t>確定申告書B</t>
  </si>
  <si>
    <t>未加入　64歳以下</t>
  </si>
  <si>
    <t>その他</t>
  </si>
  <si>
    <t>未加入　65歳以上</t>
  </si>
  <si>
    <t>「所得金額等 給与⑥」、</t>
    <phoneticPr fontId="12"/>
  </si>
  <si>
    <t>「所得金額等 公的年金等⑦」を</t>
    <phoneticPr fontId="12"/>
  </si>
  <si>
    <t>世帯主</t>
    <rPh sb="0" eb="3">
      <t>セタイヌシ</t>
    </rPh>
    <phoneticPr fontId="12"/>
  </si>
  <si>
    <t>世帯員１</t>
    <rPh sb="0" eb="3">
      <t>セタイイン</t>
    </rPh>
    <phoneticPr fontId="12"/>
  </si>
  <si>
    <t>世帯員２</t>
    <rPh sb="0" eb="3">
      <t>セタイイン</t>
    </rPh>
    <phoneticPr fontId="12"/>
  </si>
  <si>
    <t>世帯員３</t>
    <rPh sb="0" eb="3">
      <t>セタイイン</t>
    </rPh>
    <phoneticPr fontId="12"/>
  </si>
  <si>
    <t>世帯員４</t>
    <rPh sb="0" eb="3">
      <t>セタイイン</t>
    </rPh>
    <phoneticPr fontId="12"/>
  </si>
  <si>
    <t>世帯員５</t>
    <rPh sb="0" eb="3">
      <t>セタイイン</t>
    </rPh>
    <phoneticPr fontId="12"/>
  </si>
  <si>
    <t>世帯員６</t>
    <rPh sb="0" eb="3">
      <t>セタイイン</t>
    </rPh>
    <phoneticPr fontId="12"/>
  </si>
  <si>
    <t>世帯員７</t>
    <rPh sb="0" eb="3">
      <t>セタイイン</t>
    </rPh>
    <phoneticPr fontId="12"/>
  </si>
  <si>
    <t>加入　7歳以上39歳以下</t>
    <phoneticPr fontId="12"/>
  </si>
  <si>
    <t>加入　6歳（未就学児）以下</t>
    <rPh sb="6" eb="10">
      <t>ミシュウガクジ</t>
    </rPh>
    <phoneticPr fontId="12"/>
  </si>
  <si>
    <t>※国民健康保険に未加入の世帯員は、入力する必要はありません。</t>
    <phoneticPr fontId="12"/>
  </si>
  <si>
    <t>「会社都合」にすることで給与所得の30%した額で保険税が算定されます。</t>
    <phoneticPr fontId="12"/>
  </si>
  <si>
    <t>なお、会社都合による保険税の軽減を受けるには、手続きが必要となります。</t>
    <phoneticPr fontId="12"/>
  </si>
  <si>
    <t>入力してください。</t>
    <phoneticPr fontId="12"/>
  </si>
  <si>
    <t>なお、確定申告をされた方で、分離課税所得もある方は、その他所得金額(Ⅲ)に含めて</t>
    <phoneticPr fontId="12"/>
  </si>
  <si>
    <t>該当年度</t>
    <rPh sb="0" eb="2">
      <t>ガイトウ</t>
    </rPh>
    <rPh sb="2" eb="4">
      <t>ネンド</t>
    </rPh>
    <phoneticPr fontId="12"/>
  </si>
  <si>
    <t>加入者</t>
    <rPh sb="0" eb="3">
      <t>カニュウシャ</t>
    </rPh>
    <phoneticPr fontId="12"/>
  </si>
  <si>
    <t>・入力された内容に誤りや漏れがある場合</t>
    <phoneticPr fontId="12"/>
  </si>
  <si>
    <t>・年度途中での加入、脱退がある場合</t>
    <phoneticPr fontId="12"/>
  </si>
  <si>
    <t>前年の収入・所得情報</t>
    <rPh sb="3" eb="5">
      <t>シュウニュウ</t>
    </rPh>
    <phoneticPr fontId="12"/>
  </si>
  <si>
    <t>給与</t>
    <phoneticPr fontId="12"/>
  </si>
  <si>
    <t>収入金額(Ⅰ)</t>
    <rPh sb="0" eb="2">
      <t>シュウニュウ</t>
    </rPh>
    <rPh sb="2" eb="3">
      <t>キン</t>
    </rPh>
    <rPh sb="3" eb="4">
      <t>ガク</t>
    </rPh>
    <phoneticPr fontId="12"/>
  </si>
  <si>
    <t>所得金額</t>
    <rPh sb="0" eb="2">
      <t>ショトク</t>
    </rPh>
    <rPh sb="2" eb="3">
      <t>キン</t>
    </rPh>
    <phoneticPr fontId="12"/>
  </si>
  <si>
    <t>収入金額(Ⅱ)</t>
    <rPh sb="0" eb="2">
      <t>シュウニュウ</t>
    </rPh>
    <rPh sb="2" eb="3">
      <t>キン</t>
    </rPh>
    <rPh sb="3" eb="4">
      <t>ガク</t>
    </rPh>
    <phoneticPr fontId="12"/>
  </si>
  <si>
    <t>年金</t>
    <phoneticPr fontId="12"/>
  </si>
  <si>
    <t>その他</t>
    <phoneticPr fontId="12"/>
  </si>
  <si>
    <t>所得金額(Ⅲ)</t>
    <rPh sb="0" eb="2">
      <t>ショトク</t>
    </rPh>
    <phoneticPr fontId="12"/>
  </si>
  <si>
    <t>低所得者世帯に対する法定軽減</t>
    <rPh sb="0" eb="4">
      <t>テイショトクシャ</t>
    </rPh>
    <rPh sb="4" eb="6">
      <t>セタイ</t>
    </rPh>
    <rPh sb="7" eb="8">
      <t>タイ</t>
    </rPh>
    <rPh sb="10" eb="12">
      <t>ホウテイ</t>
    </rPh>
    <rPh sb="12" eb="14">
      <t>ケイゲン</t>
    </rPh>
    <phoneticPr fontId="12"/>
  </si>
  <si>
    <t>給与収入金額(Ⅰ)</t>
    <rPh sb="2" eb="4">
      <t>シュウニュウ</t>
    </rPh>
    <phoneticPr fontId="12"/>
  </si>
  <si>
    <t>年金収入金額(Ⅱ)</t>
    <rPh sb="2" eb="4">
      <t>シュウニュウ</t>
    </rPh>
    <phoneticPr fontId="12"/>
  </si>
  <si>
    <t>年金以外の合計所得</t>
    <rPh sb="0" eb="2">
      <t>ネンキン</t>
    </rPh>
    <rPh sb="2" eb="4">
      <t>イガイ</t>
    </rPh>
    <rPh sb="5" eb="7">
      <t>ゴウケイ</t>
    </rPh>
    <rPh sb="7" eb="9">
      <t>ショトク</t>
    </rPh>
    <phoneticPr fontId="14"/>
  </si>
  <si>
    <t>退職理由</t>
    <phoneticPr fontId="12"/>
  </si>
  <si>
    <t>給与収入</t>
    <rPh sb="0" eb="2">
      <t>キュウヨ</t>
    </rPh>
    <rPh sb="2" eb="4">
      <t>シュウニュウ</t>
    </rPh>
    <phoneticPr fontId="12"/>
  </si>
  <si>
    <t>年金収入</t>
    <rPh sb="0" eb="2">
      <t>ネンキン</t>
    </rPh>
    <rPh sb="2" eb="4">
      <t>シュウニュウ</t>
    </rPh>
    <phoneticPr fontId="12"/>
  </si>
  <si>
    <t>その他所得</t>
    <rPh sb="2" eb="3">
      <t>タ</t>
    </rPh>
    <rPh sb="3" eb="5">
      <t>ショトク</t>
    </rPh>
    <phoneticPr fontId="12"/>
  </si>
  <si>
    <t>・専従者給与または専従者控除がある場合　　　</t>
    <phoneticPr fontId="12"/>
  </si>
  <si>
    <t>・世帯内に未申告者がいる場合</t>
    <phoneticPr fontId="12"/>
  </si>
  <si>
    <t>・年度途中で４０歳、６５歳、７５歳になる加入者がいる場合</t>
    <phoneticPr fontId="12"/>
  </si>
  <si>
    <t>・保険税の減免が適用となる場合</t>
    <phoneticPr fontId="12"/>
  </si>
  <si>
    <t>・世帯に国民健康保険から後期高齢者医療制度へ移行した人がいる場合</t>
    <phoneticPr fontId="12"/>
  </si>
  <si>
    <t>・公的年金収入のある方で、平成３１年１月２日以降に６５歳になられた場合</t>
    <phoneticPr fontId="12"/>
  </si>
  <si>
    <t>「11・12・21・22・23・31・32・33・34」</t>
    <phoneticPr fontId="12"/>
  </si>
  <si>
    <t>などの条件があり、届出が必要となります。詳しくは、お問い合わせください。</t>
    <phoneticPr fontId="12"/>
  </si>
  <si>
    <t>実際に軽減が適用されるには、</t>
    <phoneticPr fontId="12"/>
  </si>
  <si>
    <t>年齢区分</t>
    <rPh sb="0" eb="2">
      <t>ネンレイ</t>
    </rPh>
    <rPh sb="2" eb="4">
      <t>クブン</t>
    </rPh>
    <phoneticPr fontId="12"/>
  </si>
  <si>
    <t>給与</t>
    <rPh sb="0" eb="2">
      <t>キュウヨ</t>
    </rPh>
    <phoneticPr fontId="14"/>
  </si>
  <si>
    <t>所得</t>
    <rPh sb="0" eb="2">
      <t>ショトク</t>
    </rPh>
    <phoneticPr fontId="12"/>
  </si>
  <si>
    <t>～1,799,999</t>
    <phoneticPr fontId="12"/>
  </si>
  <si>
    <t>1,800,000～</t>
    <phoneticPr fontId="12"/>
  </si>
  <si>
    <t>～10,000,000</t>
    <phoneticPr fontId="12"/>
  </si>
  <si>
    <t>～20,000,000</t>
    <phoneticPr fontId="12"/>
  </si>
  <si>
    <t>20,000,001～</t>
    <phoneticPr fontId="12"/>
  </si>
  <si>
    <t>年金（65歳未満）</t>
    <rPh sb="0" eb="2">
      <t>ネンキン</t>
    </rPh>
    <rPh sb="5" eb="6">
      <t>サイ</t>
    </rPh>
    <rPh sb="6" eb="8">
      <t>ミマン</t>
    </rPh>
    <phoneticPr fontId="14"/>
  </si>
  <si>
    <t>年金</t>
  </si>
  <si>
    <t>年金（65歳以上）</t>
    <rPh sb="0" eb="2">
      <t>ネンキン</t>
    </rPh>
    <rPh sb="5" eb="6">
      <t>サイ</t>
    </rPh>
    <rPh sb="6" eb="8">
      <t>イジョウ</t>
    </rPh>
    <phoneticPr fontId="14"/>
  </si>
  <si>
    <t>基礎控除</t>
    <rPh sb="0" eb="2">
      <t>キソ</t>
    </rPh>
    <rPh sb="2" eb="4">
      <t>コウジョ</t>
    </rPh>
    <phoneticPr fontId="12"/>
  </si>
  <si>
    <t>公的年金等控除額（65歳以上）</t>
    <rPh sb="0" eb="2">
      <t>コウテキ</t>
    </rPh>
    <rPh sb="2" eb="4">
      <t>ネンキン</t>
    </rPh>
    <rPh sb="4" eb="5">
      <t>トウ</t>
    </rPh>
    <rPh sb="5" eb="7">
      <t>コウジョ</t>
    </rPh>
    <rPh sb="7" eb="8">
      <t>ガク</t>
    </rPh>
    <rPh sb="11" eb="12">
      <t>サイ</t>
    </rPh>
    <rPh sb="12" eb="14">
      <t>イジョウ</t>
    </rPh>
    <phoneticPr fontId="12"/>
  </si>
  <si>
    <t>未就学児
該当者</t>
    <rPh sb="0" eb="4">
      <t>ミシュウガクジ</t>
    </rPh>
    <phoneticPr fontId="12"/>
  </si>
  <si>
    <t>加入状況・年齢区分</t>
    <phoneticPr fontId="12"/>
  </si>
  <si>
    <t>医療分
該当者</t>
    <phoneticPr fontId="12"/>
  </si>
  <si>
    <t>支援分
該当者</t>
    <phoneticPr fontId="12"/>
  </si>
  <si>
    <t>介護分
該当者</t>
    <phoneticPr fontId="12"/>
  </si>
  <si>
    <t>退職理由</t>
    <phoneticPr fontId="12"/>
  </si>
  <si>
    <t>※給与等の収入金額が８５０万円を超え、同一生計配偶者若しくは扶養家族のいずれかが特別障碍者がいる場合は、</t>
    <rPh sb="1" eb="3">
      <t>キュウヨ</t>
    </rPh>
    <rPh sb="3" eb="4">
      <t>トウ</t>
    </rPh>
    <rPh sb="5" eb="7">
      <t>シュウニュウ</t>
    </rPh>
    <rPh sb="7" eb="9">
      <t>キンガク</t>
    </rPh>
    <rPh sb="13" eb="14">
      <t>マン</t>
    </rPh>
    <rPh sb="14" eb="15">
      <t>エン</t>
    </rPh>
    <rPh sb="16" eb="17">
      <t>コ</t>
    </rPh>
    <rPh sb="19" eb="21">
      <t>ドウイツ</t>
    </rPh>
    <rPh sb="21" eb="23">
      <t>セイケイ</t>
    </rPh>
    <rPh sb="23" eb="26">
      <t>ハイグウシャ</t>
    </rPh>
    <rPh sb="26" eb="27">
      <t>モ</t>
    </rPh>
    <rPh sb="30" eb="32">
      <t>フヨウ</t>
    </rPh>
    <rPh sb="32" eb="34">
      <t>カゾク</t>
    </rPh>
    <rPh sb="40" eb="42">
      <t>トクベツ</t>
    </rPh>
    <rPh sb="42" eb="45">
      <t>ショウガイシャ</t>
    </rPh>
    <rPh sb="48" eb="50">
      <t>バアイ</t>
    </rPh>
    <phoneticPr fontId="12"/>
  </si>
  <si>
    <t>調整控除</t>
    <rPh sb="0" eb="2">
      <t>チョウセイ</t>
    </rPh>
    <rPh sb="2" eb="4">
      <t>コウジョ</t>
    </rPh>
    <phoneticPr fontId="12"/>
  </si>
  <si>
    <t>控除後所得</t>
    <rPh sb="0" eb="2">
      <t>コウジョ</t>
    </rPh>
    <rPh sb="2" eb="3">
      <t>ゴ</t>
    </rPh>
    <rPh sb="3" eb="5">
      <t>ショトク</t>
    </rPh>
    <phoneticPr fontId="12"/>
  </si>
  <si>
    <t>法定軽減の判定</t>
    <rPh sb="0" eb="4">
      <t>ホウテイケイゲン</t>
    </rPh>
    <rPh sb="5" eb="7">
      <t>ハンテイ</t>
    </rPh>
    <phoneticPr fontId="12"/>
  </si>
  <si>
    <t>試算結果</t>
    <rPh sb="0" eb="2">
      <t>シサン</t>
    </rPh>
    <rPh sb="2" eb="4">
      <t>ケッカ</t>
    </rPh>
    <phoneticPr fontId="12"/>
  </si>
  <si>
    <t>65歳未満の所得</t>
    <rPh sb="2" eb="3">
      <t>サイ</t>
    </rPh>
    <rPh sb="3" eb="5">
      <t>ミマン</t>
    </rPh>
    <rPh sb="6" eb="8">
      <t>ショトク</t>
    </rPh>
    <phoneticPr fontId="14"/>
  </si>
  <si>
    <t>給与</t>
    <rPh sb="0" eb="2">
      <t>キュウヨ</t>
    </rPh>
    <phoneticPr fontId="12"/>
  </si>
  <si>
    <t>年金</t>
    <rPh sb="0" eb="2">
      <t>ネンキン</t>
    </rPh>
    <phoneticPr fontId="12"/>
  </si>
  <si>
    <t>その他</t>
    <rPh sb="2" eb="3">
      <t>タ</t>
    </rPh>
    <phoneticPr fontId="12"/>
  </si>
  <si>
    <t>65歳以上の所得</t>
    <rPh sb="2" eb="3">
      <t>サイ</t>
    </rPh>
    <rPh sb="3" eb="5">
      <t>イジョウ</t>
    </rPh>
    <rPh sb="6" eb="8">
      <t>ショトク</t>
    </rPh>
    <phoneticPr fontId="14"/>
  </si>
  <si>
    <t>控除後給与</t>
    <rPh sb="0" eb="2">
      <t>コウジョ</t>
    </rPh>
    <rPh sb="2" eb="3">
      <t>ゴ</t>
    </rPh>
    <rPh sb="3" eb="5">
      <t>キュウヨ</t>
    </rPh>
    <phoneticPr fontId="12"/>
  </si>
  <si>
    <t>軽減判定
所得</t>
    <phoneticPr fontId="12"/>
  </si>
  <si>
    <t>合計</t>
    <rPh sb="0" eb="2">
      <t>ゴウケイ</t>
    </rPh>
    <phoneticPr fontId="12"/>
  </si>
  <si>
    <t>給与所得者等</t>
    <phoneticPr fontId="12"/>
  </si>
  <si>
    <t>7割軽減</t>
    <rPh sb="1" eb="2">
      <t>ワリ</t>
    </rPh>
    <rPh sb="2" eb="4">
      <t>ケイゲン</t>
    </rPh>
    <phoneticPr fontId="12"/>
  </si>
  <si>
    <t>5割軽減</t>
    <rPh sb="1" eb="2">
      <t>ワリ</t>
    </rPh>
    <rPh sb="2" eb="4">
      <t>ケイゲン</t>
    </rPh>
    <phoneticPr fontId="12"/>
  </si>
  <si>
    <t>2割軽減</t>
    <rPh sb="1" eb="2">
      <t>ワリ</t>
    </rPh>
    <rPh sb="2" eb="4">
      <t>ケイゲン</t>
    </rPh>
    <phoneticPr fontId="12"/>
  </si>
  <si>
    <t>軽減区分</t>
    <rPh sb="0" eb="2">
      <t>ケイゲン</t>
    </rPh>
    <rPh sb="2" eb="4">
      <t>クブン</t>
    </rPh>
    <phoneticPr fontId="12"/>
  </si>
  <si>
    <t>判定</t>
    <rPh sb="0" eb="2">
      <t>ハンテイ</t>
    </rPh>
    <phoneticPr fontId="12"/>
  </si>
  <si>
    <t>軽減割合</t>
    <rPh sb="0" eb="2">
      <t>ケイゲン</t>
    </rPh>
    <rPh sb="2" eb="4">
      <t>ワリアイ</t>
    </rPh>
    <phoneticPr fontId="12"/>
  </si>
  <si>
    <t>未就学児
軽減割合</t>
    <rPh sb="0" eb="4">
      <t>ミシュウガクジ</t>
    </rPh>
    <rPh sb="5" eb="7">
      <t>ケイゲン</t>
    </rPh>
    <rPh sb="7" eb="9">
      <t>ワリアイ</t>
    </rPh>
    <phoneticPr fontId="12"/>
  </si>
  <si>
    <t>所得調整控除の計算が行えないため、給与所得や年金所得が正確でない可能性があります。</t>
    <rPh sb="0" eb="2">
      <t>ショトク</t>
    </rPh>
    <rPh sb="2" eb="4">
      <t>チョウセイ</t>
    </rPh>
    <rPh sb="4" eb="6">
      <t>コウジョ</t>
    </rPh>
    <rPh sb="7" eb="9">
      <t>ケイサン</t>
    </rPh>
    <rPh sb="10" eb="11">
      <t>オコナ</t>
    </rPh>
    <rPh sb="17" eb="19">
      <t>キュウヨ</t>
    </rPh>
    <rPh sb="19" eb="21">
      <t>ショトク</t>
    </rPh>
    <rPh sb="22" eb="24">
      <t>ネンキン</t>
    </rPh>
    <rPh sb="24" eb="26">
      <t>ショトク</t>
    </rPh>
    <rPh sb="27" eb="29">
      <t>セイカク</t>
    </rPh>
    <rPh sb="32" eb="35">
      <t>カノウセイ</t>
    </rPh>
    <phoneticPr fontId="12"/>
  </si>
  <si>
    <t>※収入・所得の入力には、次に上げる書類を参考の上、入力してください。</t>
    <rPh sb="1" eb="3">
      <t>シュウニュウ</t>
    </rPh>
    <rPh sb="4" eb="6">
      <t>ショトク</t>
    </rPh>
    <phoneticPr fontId="12"/>
  </si>
  <si>
    <t>非自発
給与
軽減割合</t>
    <rPh sb="0" eb="1">
      <t>ヒ</t>
    </rPh>
    <rPh sb="1" eb="3">
      <t>ジハツ</t>
    </rPh>
    <rPh sb="4" eb="6">
      <t>キュウヨ</t>
    </rPh>
    <rPh sb="7" eb="9">
      <t>ケイゲン</t>
    </rPh>
    <rPh sb="9" eb="11">
      <t>ワリアイ</t>
    </rPh>
    <phoneticPr fontId="12"/>
  </si>
  <si>
    <t>―</t>
    <phoneticPr fontId="12"/>
  </si>
  <si>
    <t>「支払金額」の合計金額</t>
    <rPh sb="7" eb="9">
      <t>ゴウケイ</t>
    </rPh>
    <phoneticPr fontId="12"/>
  </si>
  <si>
    <t>「支払金額」の合計金額</t>
    <phoneticPr fontId="12"/>
  </si>
  <si>
    <t>（4月～3月の12ヶ月加入した場合の保険税額合計）</t>
    <phoneticPr fontId="12"/>
  </si>
  <si>
    <t>加入状況・年齢区分</t>
    <phoneticPr fontId="12"/>
  </si>
  <si>
    <t>国民健康保険加入者等の年齢、収入・所得（太枠内）を入力してください。</t>
    <rPh sb="0" eb="2">
      <t>コクミン</t>
    </rPh>
    <rPh sb="9" eb="10">
      <t>トウ</t>
    </rPh>
    <rPh sb="20" eb="22">
      <t>フトワク</t>
    </rPh>
    <rPh sb="22" eb="23">
      <t>ナイ</t>
    </rPh>
    <phoneticPr fontId="12"/>
  </si>
  <si>
    <t>軽減区分</t>
  </si>
  <si>
    <t>7割軽減</t>
    <phoneticPr fontId="12"/>
  </si>
  <si>
    <t>5割軽減</t>
    <phoneticPr fontId="12"/>
  </si>
  <si>
    <t>2割軽減</t>
    <phoneticPr fontId="12"/>
  </si>
  <si>
    <t>軽減なし</t>
    <phoneticPr fontId="12"/>
  </si>
  <si>
    <t>※国民健康保険に未加入の世帯主の収入・所得を入力すると、低所得者の法定軽減の判定がより正確になります。</t>
    <rPh sb="14" eb="15">
      <t>ヌシ</t>
    </rPh>
    <rPh sb="16" eb="18">
      <t>シュウニュウ</t>
    </rPh>
    <rPh sb="19" eb="21">
      <t>ショトク</t>
    </rPh>
    <rPh sb="22" eb="24">
      <t>ニュウリョク</t>
    </rPh>
    <rPh sb="28" eb="32">
      <t>テイショトクシャ</t>
    </rPh>
    <rPh sb="33" eb="35">
      <t>ホウテイ</t>
    </rPh>
    <rPh sb="35" eb="37">
      <t>ケイゲン</t>
    </rPh>
    <rPh sb="38" eb="40">
      <t>ハンテイ</t>
    </rPh>
    <rPh sb="43" eb="45">
      <t>セイカク</t>
    </rPh>
    <phoneticPr fontId="12"/>
  </si>
  <si>
    <t>なお、世帯主欄に未入力（空欄）がある場合、正しい法定軽減の判定が行われません。</t>
    <rPh sb="3" eb="6">
      <t>セタイヌシ</t>
    </rPh>
    <rPh sb="6" eb="7">
      <t>ラン</t>
    </rPh>
    <rPh sb="8" eb="11">
      <t>ミニュウリョク</t>
    </rPh>
    <rPh sb="12" eb="14">
      <t>クウラン</t>
    </rPh>
    <rPh sb="18" eb="20">
      <t>バアイ</t>
    </rPh>
    <rPh sb="21" eb="22">
      <t>タダ</t>
    </rPh>
    <rPh sb="24" eb="28">
      <t>ホウテイケイゲン</t>
    </rPh>
    <rPh sb="29" eb="31">
      <t>ハンテイ</t>
    </rPh>
    <rPh sb="32" eb="33">
      <t>オコナ</t>
    </rPh>
    <phoneticPr fontId="12"/>
  </si>
  <si>
    <t>世帯主情報</t>
    <rPh sb="0" eb="3">
      <t>セタイヌシ</t>
    </rPh>
    <rPh sb="3" eb="5">
      <t>ジョウホウ</t>
    </rPh>
    <phoneticPr fontId="12"/>
  </si>
  <si>
    <t>※各収入・所得情報について、収入および所得がない場合は、必ず「０」を入力してください。</t>
    <rPh sb="1" eb="2">
      <t>カク</t>
    </rPh>
    <rPh sb="2" eb="4">
      <t>シュウニュウ</t>
    </rPh>
    <rPh sb="5" eb="7">
      <t>ショトク</t>
    </rPh>
    <rPh sb="7" eb="9">
      <t>ジョウホウ</t>
    </rPh>
    <rPh sb="14" eb="16">
      <t>シュウニュウ</t>
    </rPh>
    <rPh sb="19" eb="21">
      <t>ショトク</t>
    </rPh>
    <rPh sb="24" eb="26">
      <t>バアイ</t>
    </rPh>
    <rPh sb="28" eb="29">
      <t>カナラ</t>
    </rPh>
    <rPh sb="34" eb="36">
      <t>ニュウリョク</t>
    </rPh>
    <phoneticPr fontId="12"/>
  </si>
  <si>
    <t>※６５歳未満の方で会社都合による退職の場合は該当者の退職理由を「会社都合」にしてください。</t>
    <rPh sb="3" eb="4">
      <t>サイ</t>
    </rPh>
    <rPh sb="4" eb="6">
      <t>ミマン</t>
    </rPh>
    <rPh sb="7" eb="8">
      <t>カタ</t>
    </rPh>
    <phoneticPr fontId="12"/>
  </si>
  <si>
    <t>「収入金額等 公的年金等㋕」の金額</t>
    <phoneticPr fontId="12"/>
  </si>
  <si>
    <t>「収入金額等 給与㋔」の金額</t>
    <rPh sb="1" eb="3">
      <t>シュウニュウ</t>
    </rPh>
    <phoneticPr fontId="12"/>
  </si>
  <si>
    <t>除く合計所得金額（⑫－(⑥＋⑦）</t>
    <phoneticPr fontId="12"/>
  </si>
  <si>
    <t>確定申告書（第一表）</t>
    <phoneticPr fontId="12"/>
  </si>
  <si>
    <t>「所得金額　66～76」の合計から</t>
    <rPh sb="13" eb="15">
      <t>ゴウケイ</t>
    </rPh>
    <phoneticPr fontId="12"/>
  </si>
  <si>
    <t>「その他　94・96・97」を</t>
    <rPh sb="3" eb="4">
      <t>タ</t>
    </rPh>
    <phoneticPr fontId="12"/>
  </si>
  <si>
    <r>
      <t>確定申告書（第</t>
    </r>
    <r>
      <rPr>
        <sz val="12"/>
        <color theme="1"/>
        <rFont val="Microsoft YaHei"/>
        <family val="3"/>
        <charset val="134"/>
      </rPr>
      <t>三</t>
    </r>
    <r>
      <rPr>
        <sz val="12"/>
        <color theme="1"/>
        <rFont val="HG丸ｺﾞｼｯｸM-PRO"/>
        <family val="3"/>
        <charset val="128"/>
      </rPr>
      <t xml:space="preserve">表）
</t>
    </r>
    <r>
      <rPr>
        <sz val="11"/>
        <color theme="1"/>
        <rFont val="HG丸ｺﾞｼｯｸM-PRO"/>
        <family val="3"/>
        <charset val="128"/>
      </rPr>
      <t>※分離課税所得がある方のみ</t>
    </r>
    <rPh sb="7" eb="8">
      <t>３</t>
    </rPh>
    <rPh sb="12" eb="14">
      <t>ブンリ</t>
    </rPh>
    <rPh sb="14" eb="16">
      <t>カゼイ</t>
    </rPh>
    <rPh sb="16" eb="18">
      <t>ショトク</t>
    </rPh>
    <rPh sb="21" eb="22">
      <t>カタ</t>
    </rPh>
    <phoneticPr fontId="12"/>
  </si>
  <si>
    <t>　　　　　　　　　　　　　　　　※年齢により、法定軽減・介護保険料等に誤差が出る場合があります。　　</t>
    <rPh sb="17" eb="19">
      <t>ネンレイ</t>
    </rPh>
    <rPh sb="23" eb="25">
      <t>ホウテイ</t>
    </rPh>
    <rPh sb="25" eb="27">
      <t>ケイゲン</t>
    </rPh>
    <rPh sb="28" eb="30">
      <t>カイゴ</t>
    </rPh>
    <rPh sb="30" eb="33">
      <t>ホケンリョウ</t>
    </rPh>
    <rPh sb="33" eb="34">
      <t>トウ</t>
    </rPh>
    <rPh sb="35" eb="37">
      <t>ゴサ</t>
    </rPh>
    <rPh sb="38" eb="39">
      <t>デ</t>
    </rPh>
    <rPh sb="40" eb="42">
      <t>バアイ</t>
    </rPh>
    <phoneticPr fontId="12"/>
  </si>
  <si>
    <t>令和６年度</t>
    <rPh sb="0" eb="2">
      <t>レイワ</t>
    </rPh>
    <rPh sb="3" eb="5">
      <t>ネンド</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</si>
</sst>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yyyy&quot;年&quot;mm&quot;月&quot;dd&quot;日&quot;;@"/>
    <numFmt numFmtId="179" formatCode="#,##0_);[Red]\(#,##0\)"/>
  </numFmts>
  <fonts count="19" x14ac:knownFonts="1">
    <font>
      <sz val="11"/>
      <color theme="1"/>
      <name val="ＭＳ Ｐゴシック"/>
      <charset val="134"/>
      <scheme val="minor"/>
    </font>
    <font>
      <sz val="11"/>
      <color theme="1"/>
      <name val="HG丸ｺﾞｼｯｸM-PRO"/>
      <family val="3"/>
      <charset val="128"/>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b/>
      <sz val="20"/>
      <color theme="1"/>
      <name val="ＭＳ ゴシック"/>
      <family val="3"/>
      <charset val="128"/>
    </font>
    <font>
      <b/>
      <sz val="14"/>
      <color theme="1"/>
      <name val="HG丸ｺﾞｼｯｸM-PRO"/>
      <family val="3"/>
      <charset val="128"/>
    </font>
    <font>
      <sz val="12"/>
      <color theme="1"/>
      <name val="HG丸ｺﾞｼｯｸM-PRO"/>
      <family val="3"/>
      <charset val="128"/>
    </font>
    <font>
      <sz val="12"/>
      <name val="HG丸ｺﾞｼｯｸM-PRO"/>
      <family val="3"/>
      <charset val="128"/>
    </font>
    <font>
      <b/>
      <sz val="20"/>
      <color theme="1"/>
      <name val="ＭＳ ゴシック"/>
      <family val="3"/>
      <charset val="128"/>
    </font>
    <font>
      <b/>
      <sz val="11"/>
      <color theme="1"/>
      <name val="HGS創英角ｺﾞｼｯｸUB"/>
      <family val="3"/>
      <charset val="128"/>
    </font>
    <font>
      <sz val="12"/>
      <color theme="1"/>
      <name val="ＭＳ Ｐゴシック"/>
      <family val="3"/>
      <charset val="128"/>
      <scheme val="minor"/>
    </font>
    <font>
      <sz val="6"/>
      <name val="ＭＳ Ｐゴシック"/>
      <family val="3"/>
      <charset val="128"/>
      <scheme val="minor"/>
    </font>
    <font>
      <sz val="11"/>
      <color indexed="8"/>
      <name val="ＭＳ Ｐゴシック"/>
      <family val="3"/>
      <charset val="128"/>
      <scheme val="minor"/>
    </font>
    <font>
      <sz val="6"/>
      <name val="ＭＳ Ｐゴシック"/>
      <family val="3"/>
      <charset val="128"/>
    </font>
    <font>
      <sz val="11"/>
      <color indexed="8"/>
      <name val="HG丸ｺﾞｼｯｸM-PRO"/>
      <family val="3"/>
      <charset val="128"/>
    </font>
    <font>
      <b/>
      <sz val="11"/>
      <color indexed="8"/>
      <name val="HG丸ｺﾞｼｯｸM-PRO"/>
      <family val="3"/>
      <charset val="128"/>
    </font>
    <font>
      <b/>
      <sz val="12"/>
      <color rgb="FFFF0000"/>
      <name val="HGS創英角ｺﾞｼｯｸUB"/>
      <family val="3"/>
      <charset val="128"/>
    </font>
    <font>
      <sz val="12"/>
      <color theme="1"/>
      <name val="Microsoft YaHei"/>
      <family val="3"/>
      <charset val="134"/>
    </font>
  </fonts>
  <fills count="8">
    <fill>
      <patternFill patternType="none"/>
    </fill>
    <fill>
      <patternFill patternType="gray125"/>
    </fill>
    <fill>
      <patternFill patternType="solid">
        <fgColor theme="5" tint="0.39994506668294322"/>
        <bgColor indexed="64"/>
      </patternFill>
    </fill>
    <fill>
      <patternFill patternType="solid">
        <fgColor theme="4" tint="0.3999450666829432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indexed="65"/>
        <bgColor indexed="64"/>
      </patternFill>
    </fill>
    <fill>
      <patternFill patternType="solid">
        <fgColor theme="5"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s>
  <cellStyleXfs count="4">
    <xf numFmtId="0" fontId="0" fillId="0" borderId="0">
      <alignment vertical="center"/>
    </xf>
    <xf numFmtId="0" fontId="13" fillId="0" borderId="0">
      <alignment vertical="center"/>
    </xf>
    <xf numFmtId="38" fontId="13" fillId="0" borderId="0" applyFill="0" applyBorder="0" applyAlignment="0" applyProtection="0">
      <alignment vertical="center"/>
    </xf>
    <xf numFmtId="9" fontId="13" fillId="0" borderId="0" applyFill="0" applyBorder="0" applyAlignment="0" applyProtection="0">
      <alignment vertical="center"/>
    </xf>
  </cellStyleXfs>
  <cellXfs count="179">
    <xf numFmtId="0" fontId="0" fillId="0" borderId="0" xfId="0">
      <alignment vertical="center"/>
    </xf>
    <xf numFmtId="0" fontId="1" fillId="0" borderId="1" xfId="0" applyFont="1" applyBorder="1" applyAlignment="1">
      <alignment vertical="center" shrinkToFit="1"/>
    </xf>
    <xf numFmtId="10" fontId="1" fillId="2" borderId="1" xfId="0" applyNumberFormat="1" applyFont="1" applyFill="1" applyBorder="1" applyAlignment="1">
      <alignment vertical="center" shrinkToFit="1"/>
    </xf>
    <xf numFmtId="3" fontId="1" fillId="2" borderId="1" xfId="0" applyNumberFormat="1" applyFont="1" applyFill="1" applyBorder="1" applyAlignment="1">
      <alignment vertical="center" shrinkToFit="1"/>
    </xf>
    <xf numFmtId="0" fontId="1" fillId="0" borderId="0" xfId="0" applyFont="1" applyAlignment="1">
      <alignment vertical="center" shrinkToFit="1"/>
    </xf>
    <xf numFmtId="0" fontId="3" fillId="0" borderId="0" xfId="0" applyFont="1" applyAlignment="1">
      <alignment vertical="center" shrinkToFit="1"/>
    </xf>
    <xf numFmtId="0" fontId="1" fillId="0" borderId="0" xfId="0" applyFont="1" applyFill="1" applyAlignment="1">
      <alignment vertical="center" shrinkToFit="1"/>
    </xf>
    <xf numFmtId="0" fontId="4" fillId="0" borderId="0" xfId="0" applyFont="1" applyAlignment="1">
      <alignment vertical="center" shrinkToFit="1"/>
    </xf>
    <xf numFmtId="0" fontId="4" fillId="3" borderId="1" xfId="0" applyFont="1" applyFill="1" applyBorder="1" applyAlignment="1">
      <alignment vertical="center" shrinkToFit="1"/>
    </xf>
    <xf numFmtId="0" fontId="5" fillId="0" borderId="0" xfId="0" applyFont="1" applyFill="1" applyAlignment="1">
      <alignment shrinkToFit="1"/>
    </xf>
    <xf numFmtId="0" fontId="9" fillId="0" borderId="0" xfId="0" applyFont="1" applyFill="1" applyBorder="1" applyAlignment="1">
      <alignment shrinkToFit="1"/>
    </xf>
    <xf numFmtId="0" fontId="11"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5" fillId="0" borderId="0" xfId="0" applyFont="1" applyFill="1" applyAlignment="1">
      <alignment vertical="center" shrinkToFit="1"/>
    </xf>
    <xf numFmtId="0" fontId="1" fillId="0" borderId="1" xfId="0" applyNumberFormat="1" applyFont="1"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Border="1" applyAlignment="1">
      <alignment vertical="center" shrinkToFit="1"/>
    </xf>
    <xf numFmtId="0" fontId="1" fillId="3" borderId="1" xfId="0" applyFont="1" applyFill="1" applyBorder="1" applyAlignment="1">
      <alignment vertical="center" shrinkToFit="1"/>
    </xf>
    <xf numFmtId="0" fontId="1" fillId="3" borderId="1" xfId="0" applyFont="1" applyFill="1" applyBorder="1" applyAlignment="1">
      <alignment horizontal="center" vertical="center" shrinkToFit="1"/>
    </xf>
    <xf numFmtId="0" fontId="1" fillId="0" borderId="1" xfId="0" applyFont="1" applyBorder="1" applyAlignment="1">
      <alignment horizontal="center" vertical="center" shrinkToFit="1"/>
    </xf>
    <xf numFmtId="0" fontId="2" fillId="0" borderId="0" xfId="0" applyFont="1" applyAlignment="1">
      <alignment vertical="center" shrinkToFit="1"/>
    </xf>
    <xf numFmtId="0" fontId="1" fillId="5" borderId="1" xfId="0" applyFont="1" applyFill="1" applyBorder="1" applyAlignment="1">
      <alignment vertical="center" shrinkToFit="1"/>
    </xf>
    <xf numFmtId="177" fontId="1" fillId="0" borderId="1" xfId="0" quotePrefix="1" applyNumberFormat="1" applyFont="1" applyBorder="1" applyAlignment="1">
      <alignment vertical="center" shrinkToFit="1"/>
    </xf>
    <xf numFmtId="176" fontId="1" fillId="7" borderId="1" xfId="0" applyNumberFormat="1" applyFont="1" applyFill="1" applyBorder="1" applyAlignment="1">
      <alignment vertical="center" shrinkToFit="1"/>
    </xf>
    <xf numFmtId="0" fontId="1" fillId="5" borderId="1" xfId="0" applyFont="1" applyFill="1" applyBorder="1" applyAlignment="1">
      <alignment vertical="center" wrapText="1" shrinkToFit="1"/>
    </xf>
    <xf numFmtId="0" fontId="15" fillId="6" borderId="0" xfId="1" applyFont="1" applyFill="1" applyAlignment="1" applyProtection="1">
      <alignment vertical="center" shrinkToFit="1"/>
      <protection hidden="1"/>
    </xf>
    <xf numFmtId="0" fontId="15" fillId="5" borderId="16" xfId="1" applyFont="1" applyFill="1" applyBorder="1" applyAlignment="1" applyProtection="1">
      <alignment horizontal="center" vertical="center" shrinkToFit="1"/>
      <protection hidden="1"/>
    </xf>
    <xf numFmtId="0" fontId="16" fillId="5" borderId="16" xfId="1" applyFont="1" applyFill="1" applyBorder="1" applyAlignment="1" applyProtection="1">
      <alignment horizontal="center" vertical="center" shrinkToFit="1"/>
      <protection hidden="1"/>
    </xf>
    <xf numFmtId="0" fontId="15" fillId="5" borderId="16" xfId="1" applyFont="1" applyFill="1" applyBorder="1" applyAlignment="1" applyProtection="1">
      <alignment vertical="center" shrinkToFit="1"/>
      <protection hidden="1"/>
    </xf>
    <xf numFmtId="0" fontId="1" fillId="3" borderId="5" xfId="0" applyNumberFormat="1" applyFont="1" applyFill="1" applyBorder="1" applyAlignment="1">
      <alignment horizontal="center" vertical="center" shrinkToFit="1"/>
    </xf>
    <xf numFmtId="0" fontId="1" fillId="3" borderId="6" xfId="0" applyNumberFormat="1" applyFont="1" applyFill="1" applyBorder="1" applyAlignment="1">
      <alignment horizontal="center" vertical="center" shrinkToFit="1"/>
    </xf>
    <xf numFmtId="177" fontId="1" fillId="0" borderId="1" xfId="0" applyNumberFormat="1" applyFont="1" applyBorder="1" applyAlignment="1">
      <alignment vertical="center" shrinkToFit="1"/>
    </xf>
    <xf numFmtId="177" fontId="2" fillId="0" borderId="1" xfId="0" applyNumberFormat="1" applyFont="1" applyBorder="1" applyAlignment="1">
      <alignment horizontal="right" vertical="center" shrinkToFit="1"/>
    </xf>
    <xf numFmtId="0" fontId="15" fillId="0" borderId="0" xfId="1" applyFont="1" applyFill="1" applyAlignment="1" applyProtection="1">
      <alignment vertical="center" shrinkToFit="1"/>
      <protection hidden="1"/>
    </xf>
    <xf numFmtId="0" fontId="1" fillId="5" borderId="16" xfId="0" applyFont="1" applyFill="1" applyBorder="1" applyAlignment="1">
      <alignment vertical="center" shrinkToFit="1"/>
    </xf>
    <xf numFmtId="179" fontId="15" fillId="0" borderId="16" xfId="1" applyNumberFormat="1" applyFont="1" applyFill="1" applyBorder="1" applyAlignment="1" applyProtection="1">
      <alignment horizontal="right" vertical="center" shrinkToFit="1"/>
      <protection locked="0" hidden="1"/>
    </xf>
    <xf numFmtId="179" fontId="16" fillId="0" borderId="16" xfId="1" applyNumberFormat="1" applyFont="1" applyFill="1" applyBorder="1" applyAlignment="1" applyProtection="1">
      <alignment horizontal="right" vertical="center" shrinkToFit="1"/>
      <protection locked="0" hidden="1"/>
    </xf>
    <xf numFmtId="179" fontId="1" fillId="0" borderId="0" xfId="0" applyNumberFormat="1" applyFont="1" applyBorder="1" applyAlignment="1">
      <alignment vertical="center" shrinkToFit="1"/>
    </xf>
    <xf numFmtId="179" fontId="15" fillId="6" borderId="16" xfId="1" applyNumberFormat="1" applyFont="1" applyFill="1" applyBorder="1" applyAlignment="1" applyProtection="1">
      <alignment vertical="center" shrinkToFit="1"/>
      <protection hidden="1"/>
    </xf>
    <xf numFmtId="179" fontId="16" fillId="6" borderId="16" xfId="1" applyNumberFormat="1" applyFont="1" applyFill="1" applyBorder="1" applyAlignment="1" applyProtection="1">
      <alignment vertical="center" shrinkToFit="1"/>
      <protection hidden="1"/>
    </xf>
    <xf numFmtId="179" fontId="15" fillId="6" borderId="0" xfId="1" applyNumberFormat="1" applyFont="1" applyFill="1" applyAlignment="1" applyProtection="1">
      <alignment vertical="center" shrinkToFit="1"/>
      <protection hidden="1"/>
    </xf>
    <xf numFmtId="179" fontId="15" fillId="0" borderId="16" xfId="1" applyNumberFormat="1" applyFont="1" applyBorder="1" applyAlignment="1" applyProtection="1">
      <alignment horizontal="right" vertical="center" shrinkToFit="1"/>
      <protection hidden="1"/>
    </xf>
    <xf numFmtId="179" fontId="15" fillId="0" borderId="16" xfId="1" applyNumberFormat="1" applyFont="1" applyBorder="1" applyAlignment="1" applyProtection="1">
      <alignment vertical="center" shrinkToFit="1"/>
      <protection hidden="1"/>
    </xf>
    <xf numFmtId="9" fontId="15" fillId="6" borderId="16" xfId="1" applyNumberFormat="1" applyFont="1" applyFill="1" applyBorder="1" applyAlignment="1" applyProtection="1">
      <alignment vertical="center" shrinkToFit="1"/>
      <protection hidden="1"/>
    </xf>
    <xf numFmtId="0" fontId="4" fillId="0" borderId="0" xfId="0" applyFont="1" applyAlignment="1" applyProtection="1">
      <alignment vertical="center" shrinkToFit="1"/>
    </xf>
    <xf numFmtId="0" fontId="4" fillId="5" borderId="1" xfId="0" applyFont="1" applyFill="1" applyBorder="1" applyAlignment="1" applyProtection="1">
      <alignment horizontal="center" vertical="center" shrinkToFit="1"/>
    </xf>
    <xf numFmtId="0" fontId="3" fillId="0" borderId="0" xfId="0" applyFont="1" applyAlignment="1" applyProtection="1">
      <alignment vertical="center" shrinkToFit="1"/>
    </xf>
    <xf numFmtId="0" fontId="4" fillId="3" borderId="1" xfId="0" applyFont="1" applyFill="1" applyBorder="1" applyAlignment="1" applyProtection="1">
      <alignment vertical="center" shrinkToFit="1"/>
    </xf>
    <xf numFmtId="0" fontId="1" fillId="0" borderId="0" xfId="0" applyFont="1" applyAlignment="1" applyProtection="1">
      <alignment vertical="center" shrinkToFit="1"/>
    </xf>
    <xf numFmtId="0" fontId="3" fillId="0" borderId="0" xfId="0" applyFont="1" applyAlignment="1" applyProtection="1">
      <alignment horizontal="right" vertical="center" shrinkToFit="1"/>
    </xf>
    <xf numFmtId="0" fontId="4" fillId="3" borderId="1" xfId="0" applyFont="1" applyFill="1" applyBorder="1" applyAlignment="1" applyProtection="1">
      <alignment horizontal="center" vertical="center" shrinkToFit="1"/>
    </xf>
    <xf numFmtId="0" fontId="3" fillId="3" borderId="5" xfId="0" applyNumberFormat="1" applyFont="1" applyFill="1" applyBorder="1" applyAlignment="1" applyProtection="1">
      <alignment horizontal="center" vertical="center" shrinkToFit="1"/>
    </xf>
    <xf numFmtId="0" fontId="3" fillId="3" borderId="6" xfId="0" applyNumberFormat="1"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0" fontId="3" fillId="3" borderId="1" xfId="0" applyFont="1" applyFill="1" applyBorder="1" applyAlignment="1" applyProtection="1">
      <alignment vertical="center" shrinkToFit="1"/>
    </xf>
    <xf numFmtId="177" fontId="3" fillId="0" borderId="1" xfId="0" applyNumberFormat="1" applyFont="1" applyBorder="1" applyAlignment="1" applyProtection="1">
      <alignment vertical="center" shrinkToFit="1"/>
    </xf>
    <xf numFmtId="177" fontId="10" fillId="0" borderId="1" xfId="0" applyNumberFormat="1" applyFont="1" applyBorder="1" applyAlignment="1" applyProtection="1">
      <alignment horizontal="center" vertical="center" shrinkToFit="1"/>
    </xf>
    <xf numFmtId="177" fontId="10" fillId="0" borderId="1" xfId="0" applyNumberFormat="1" applyFont="1" applyBorder="1" applyAlignment="1" applyProtection="1">
      <alignment horizontal="right" vertical="center" shrinkToFit="1"/>
    </xf>
    <xf numFmtId="0" fontId="11" fillId="0" borderId="0" xfId="0" applyFont="1" applyProtection="1">
      <alignment vertical="center"/>
    </xf>
    <xf numFmtId="0" fontId="1" fillId="0" borderId="1" xfId="0" applyFont="1" applyBorder="1" applyAlignment="1" applyProtection="1">
      <alignment vertical="center" shrinkToFit="1"/>
    </xf>
    <xf numFmtId="10" fontId="1" fillId="2" borderId="1" xfId="0" applyNumberFormat="1" applyFont="1" applyFill="1" applyBorder="1" applyAlignment="1" applyProtection="1">
      <alignment vertical="center" shrinkToFit="1"/>
    </xf>
    <xf numFmtId="3" fontId="1" fillId="2" borderId="1" xfId="0" applyNumberFormat="1" applyFont="1" applyFill="1" applyBorder="1" applyAlignment="1" applyProtection="1">
      <alignment vertical="center" shrinkToFit="1"/>
    </xf>
    <xf numFmtId="0" fontId="4" fillId="3" borderId="18" xfId="0" applyFont="1" applyFill="1" applyBorder="1" applyAlignment="1" applyProtection="1">
      <alignment vertical="center" shrinkToFit="1"/>
    </xf>
    <xf numFmtId="177" fontId="4" fillId="0" borderId="20" xfId="0" applyNumberFormat="1" applyFont="1" applyFill="1" applyBorder="1" applyAlignment="1" applyProtection="1">
      <alignment vertical="center" shrinkToFit="1"/>
    </xf>
    <xf numFmtId="0" fontId="7" fillId="3" borderId="17" xfId="0" applyFont="1" applyFill="1" applyBorder="1" applyAlignment="1" applyProtection="1">
      <alignment horizontal="center" vertical="center" shrinkToFit="1"/>
    </xf>
    <xf numFmtId="0" fontId="4" fillId="3" borderId="17" xfId="0" applyFont="1" applyFill="1" applyBorder="1" applyAlignment="1" applyProtection="1">
      <alignment horizontal="center" vertical="center" shrinkToFit="1"/>
    </xf>
    <xf numFmtId="177" fontId="4" fillId="4" borderId="22" xfId="0" applyNumberFormat="1" applyFont="1" applyFill="1" applyBorder="1" applyAlignment="1" applyProtection="1">
      <alignment vertical="center" shrinkToFit="1"/>
    </xf>
    <xf numFmtId="177" fontId="4" fillId="4" borderId="23" xfId="0" applyNumberFormat="1" applyFont="1" applyFill="1" applyBorder="1" applyAlignment="1" applyProtection="1">
      <alignment vertical="center" shrinkToFit="1"/>
    </xf>
    <xf numFmtId="177" fontId="4" fillId="4" borderId="24" xfId="0" applyNumberFormat="1" applyFont="1" applyFill="1" applyBorder="1" applyAlignment="1" applyProtection="1">
      <alignment vertical="center" shrinkToFit="1"/>
    </xf>
    <xf numFmtId="0" fontId="1" fillId="4" borderId="25" xfId="0" applyFont="1" applyFill="1" applyBorder="1" applyAlignment="1" applyProtection="1">
      <alignment horizontal="left" vertical="center" shrinkToFit="1"/>
    </xf>
    <xf numFmtId="177" fontId="4" fillId="4" borderId="16" xfId="0" applyNumberFormat="1" applyFont="1" applyFill="1" applyBorder="1" applyAlignment="1" applyProtection="1">
      <alignment vertical="center" shrinkToFit="1"/>
    </xf>
    <xf numFmtId="177" fontId="4" fillId="4" borderId="26" xfId="0" applyNumberFormat="1" applyFont="1" applyFill="1" applyBorder="1" applyAlignment="1" applyProtection="1">
      <alignment vertical="center" shrinkToFit="1"/>
    </xf>
    <xf numFmtId="0" fontId="1" fillId="4" borderId="27" xfId="0" applyFont="1" applyFill="1" applyBorder="1" applyAlignment="1" applyProtection="1">
      <alignment horizontal="left" vertical="center" shrinkToFit="1"/>
    </xf>
    <xf numFmtId="177" fontId="4" fillId="4" borderId="28" xfId="0" applyNumberFormat="1" applyFont="1" applyFill="1" applyBorder="1" applyAlignment="1" applyProtection="1">
      <alignment vertical="center" shrinkToFit="1"/>
    </xf>
    <xf numFmtId="177" fontId="4" fillId="4" borderId="29" xfId="0" applyNumberFormat="1" applyFont="1" applyFill="1" applyBorder="1" applyAlignment="1" applyProtection="1">
      <alignment vertical="center" shrinkToFit="1"/>
    </xf>
    <xf numFmtId="177" fontId="4" fillId="4" borderId="30" xfId="0" applyNumberFormat="1" applyFont="1" applyFill="1" applyBorder="1" applyAlignment="1" applyProtection="1">
      <alignment vertical="center" shrinkToFit="1"/>
    </xf>
    <xf numFmtId="177" fontId="4" fillId="4" borderId="31" xfId="0" applyNumberFormat="1" applyFont="1" applyFill="1" applyBorder="1" applyAlignment="1" applyProtection="1">
      <alignment vertical="center" shrinkToFit="1"/>
    </xf>
    <xf numFmtId="0" fontId="15" fillId="6" borderId="16" xfId="1" applyFont="1" applyFill="1" applyBorder="1" applyAlignment="1" applyProtection="1">
      <alignment vertical="center" shrinkToFit="1"/>
      <protection hidden="1"/>
    </xf>
    <xf numFmtId="0" fontId="15" fillId="5" borderId="16" xfId="1" applyFont="1" applyFill="1" applyBorder="1" applyAlignment="1" applyProtection="1">
      <alignment horizontal="center" vertical="center" shrinkToFit="1"/>
      <protection hidden="1"/>
    </xf>
    <xf numFmtId="0" fontId="15" fillId="6" borderId="16" xfId="1" applyFont="1" applyFill="1" applyBorder="1" applyAlignment="1" applyProtection="1">
      <alignment horizontal="center" vertical="center" shrinkToFit="1"/>
      <protection hidden="1"/>
    </xf>
    <xf numFmtId="179" fontId="15" fillId="6" borderId="16" xfId="1" applyNumberFormat="1" applyFont="1" applyFill="1" applyBorder="1" applyAlignment="1" applyProtection="1">
      <alignment horizontal="center" vertical="center" shrinkToFit="1"/>
      <protection hidden="1"/>
    </xf>
    <xf numFmtId="9" fontId="15" fillId="6" borderId="16" xfId="1" applyNumberFormat="1" applyFont="1" applyFill="1" applyBorder="1" applyAlignment="1" applyProtection="1">
      <alignment horizontal="center" vertical="center" shrinkToFit="1"/>
      <protection hidden="1"/>
    </xf>
    <xf numFmtId="0" fontId="1" fillId="5" borderId="16" xfId="0" applyFont="1" applyFill="1" applyBorder="1" applyAlignment="1">
      <alignment horizontal="center" vertical="center" wrapText="1" shrinkToFit="1"/>
    </xf>
    <xf numFmtId="0" fontId="4" fillId="0" borderId="1" xfId="0" applyFont="1" applyBorder="1" applyAlignment="1" applyProtection="1">
      <alignment vertical="center" shrinkToFit="1"/>
    </xf>
    <xf numFmtId="0" fontId="4" fillId="0" borderId="11" xfId="0" applyFont="1" applyBorder="1" applyAlignment="1" applyProtection="1">
      <alignment vertical="center" shrinkToFit="1"/>
    </xf>
    <xf numFmtId="0" fontId="4" fillId="0" borderId="12" xfId="0" applyFont="1" applyBorder="1" applyAlignment="1" applyProtection="1">
      <alignment vertical="center" shrinkToFit="1"/>
    </xf>
    <xf numFmtId="0" fontId="4" fillId="0" borderId="0" xfId="0" applyFont="1" applyBorder="1" applyAlignment="1" applyProtection="1">
      <alignment vertical="center" shrinkToFit="1"/>
    </xf>
    <xf numFmtId="0" fontId="4" fillId="0" borderId="13" xfId="0" applyFont="1" applyBorder="1" applyAlignment="1" applyProtection="1">
      <alignment vertical="center" shrinkToFit="1"/>
    </xf>
    <xf numFmtId="0" fontId="4" fillId="0" borderId="10" xfId="0" applyFont="1" applyBorder="1" applyAlignment="1" applyProtection="1">
      <alignment vertical="center" shrinkToFit="1"/>
    </xf>
    <xf numFmtId="0" fontId="4" fillId="0" borderId="14" xfId="0" applyFont="1" applyBorder="1" applyAlignment="1" applyProtection="1">
      <alignment vertical="center" shrinkToFit="1"/>
    </xf>
    <xf numFmtId="0" fontId="4" fillId="0" borderId="7" xfId="0" applyFont="1" applyBorder="1" applyAlignment="1" applyProtection="1">
      <alignment vertical="center" shrinkToFit="1"/>
    </xf>
    <xf numFmtId="0" fontId="4" fillId="0" borderId="8" xfId="0" applyFont="1" applyBorder="1" applyAlignment="1" applyProtection="1">
      <alignment vertical="center" shrinkToFit="1"/>
    </xf>
    <xf numFmtId="0" fontId="4" fillId="0" borderId="9" xfId="0" applyFont="1" applyBorder="1" applyAlignment="1" applyProtection="1">
      <alignment vertical="center" shrinkToFit="1"/>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8"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4" fillId="0" borderId="13" xfId="0" applyFont="1" applyBorder="1" applyAlignment="1" applyProtection="1">
      <alignment horizontal="left" vertical="center" shrinkToFit="1"/>
    </xf>
    <xf numFmtId="0" fontId="4" fillId="0" borderId="7" xfId="0" applyFont="1" applyBorder="1" applyAlignment="1" applyProtection="1">
      <alignment horizontal="left" vertical="center" wrapText="1" shrinkToFit="1"/>
    </xf>
    <xf numFmtId="0" fontId="4" fillId="0" borderId="11" xfId="0" applyFont="1" applyBorder="1" applyAlignment="1" applyProtection="1">
      <alignment horizontal="left" vertical="center" shrinkToFit="1"/>
    </xf>
    <xf numFmtId="0" fontId="4" fillId="0" borderId="12" xfId="0" applyFont="1" applyBorder="1" applyAlignment="1" applyProtection="1">
      <alignment horizontal="left" vertical="center" shrinkToFit="1"/>
    </xf>
    <xf numFmtId="0" fontId="4" fillId="0" borderId="9" xfId="0" applyFont="1" applyBorder="1" applyAlignment="1" applyProtection="1">
      <alignment horizontal="left" vertical="center" shrinkToFit="1"/>
    </xf>
    <xf numFmtId="0" fontId="4" fillId="0" borderId="10" xfId="0" applyFont="1" applyBorder="1" applyAlignment="1" applyProtection="1">
      <alignment horizontal="left" vertical="center" shrinkToFit="1"/>
    </xf>
    <xf numFmtId="0" fontId="4" fillId="0" borderId="14" xfId="0" applyFont="1" applyBorder="1" applyAlignment="1" applyProtection="1">
      <alignment horizontal="left" vertical="center" shrinkToFit="1"/>
    </xf>
    <xf numFmtId="0" fontId="4" fillId="0" borderId="17"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4" fillId="0" borderId="0" xfId="0" applyFont="1" applyAlignment="1" applyProtection="1">
      <alignment horizontal="left" vertical="center" indent="3" shrinkToFit="1"/>
    </xf>
    <xf numFmtId="0" fontId="4" fillId="0" borderId="0" xfId="0" applyFont="1" applyAlignment="1" applyProtection="1">
      <alignment horizontal="left" vertical="center" indent="1" shrinkToFit="1"/>
    </xf>
    <xf numFmtId="0" fontId="1" fillId="3" borderId="1" xfId="0" applyFont="1" applyFill="1" applyBorder="1" applyAlignment="1" applyProtection="1">
      <alignment vertical="center" shrinkToFit="1"/>
    </xf>
    <xf numFmtId="0" fontId="3" fillId="3" borderId="1" xfId="0" applyFont="1" applyFill="1" applyBorder="1" applyAlignment="1" applyProtection="1">
      <alignment vertical="center" shrinkToFit="1"/>
    </xf>
    <xf numFmtId="0" fontId="4" fillId="0" borderId="0" xfId="0" applyFont="1" applyAlignment="1" applyProtection="1">
      <alignment vertical="center" shrinkToFit="1"/>
    </xf>
    <xf numFmtId="0" fontId="5" fillId="0" borderId="0" xfId="0" applyFont="1" applyFill="1" applyAlignment="1" applyProtection="1">
      <alignment horizontal="center" vertical="center" shrinkToFit="1"/>
    </xf>
    <xf numFmtId="0" fontId="1" fillId="0" borderId="0" xfId="0" applyFont="1" applyAlignment="1" applyProtection="1">
      <alignment vertical="center" shrinkToFit="1"/>
    </xf>
    <xf numFmtId="0" fontId="3" fillId="0" borderId="0" xfId="0" applyFont="1" applyAlignment="1" applyProtection="1">
      <alignment vertical="center" shrinkToFit="1"/>
    </xf>
    <xf numFmtId="0" fontId="17" fillId="0" borderId="8" xfId="0" applyFont="1" applyBorder="1" applyAlignment="1" applyProtection="1">
      <alignment vertical="center" shrinkToFit="1"/>
    </xf>
    <xf numFmtId="0" fontId="17" fillId="0" borderId="0" xfId="0" applyFont="1" applyAlignment="1" applyProtection="1">
      <alignment vertical="center" shrinkToFit="1"/>
    </xf>
    <xf numFmtId="0" fontId="4" fillId="3" borderId="2" xfId="0" applyFont="1" applyFill="1" applyBorder="1" applyAlignment="1" applyProtection="1">
      <alignment horizontal="center" vertical="center" shrinkToFit="1"/>
    </xf>
    <xf numFmtId="0" fontId="4" fillId="3" borderId="4" xfId="0" applyFont="1" applyFill="1" applyBorder="1" applyAlignment="1" applyProtection="1">
      <alignment horizontal="center" vertical="center" shrinkToFit="1"/>
    </xf>
    <xf numFmtId="0" fontId="4" fillId="3" borderId="1" xfId="0" applyFont="1" applyFill="1" applyBorder="1" applyAlignment="1" applyProtection="1">
      <alignment horizontal="center" vertical="center" shrinkToFit="1"/>
    </xf>
    <xf numFmtId="0" fontId="4" fillId="3" borderId="17" xfId="0" applyFont="1" applyFill="1" applyBorder="1" applyAlignment="1" applyProtection="1">
      <alignment horizontal="center" vertical="center" shrinkToFit="1"/>
    </xf>
    <xf numFmtId="0" fontId="7" fillId="0" borderId="0" xfId="0" applyFont="1" applyAlignment="1" applyProtection="1">
      <alignment horizontal="left" vertical="center" indent="1" shrinkToFit="1"/>
    </xf>
    <xf numFmtId="0" fontId="4" fillId="5" borderId="2" xfId="0" applyFont="1" applyFill="1" applyBorder="1" applyAlignment="1" applyProtection="1">
      <alignment horizontal="center" vertical="center" shrinkToFit="1"/>
    </xf>
    <xf numFmtId="0" fontId="4" fillId="5" borderId="3" xfId="0" applyFont="1" applyFill="1" applyBorder="1" applyAlignment="1" applyProtection="1">
      <alignment horizontal="center" vertical="center" shrinkToFit="1"/>
    </xf>
    <xf numFmtId="0" fontId="4" fillId="5" borderId="4" xfId="0" applyFont="1" applyFill="1" applyBorder="1" applyAlignment="1" applyProtection="1">
      <alignment horizontal="center" vertical="center" shrinkToFit="1"/>
    </xf>
    <xf numFmtId="177" fontId="3" fillId="0" borderId="1" xfId="0" applyNumberFormat="1" applyFont="1" applyBorder="1" applyAlignment="1" applyProtection="1">
      <alignment vertical="center" shrinkToFit="1"/>
    </xf>
    <xf numFmtId="177" fontId="3" fillId="0" borderId="2" xfId="0" applyNumberFormat="1" applyFont="1" applyBorder="1" applyAlignment="1" applyProtection="1">
      <alignment vertical="center" shrinkToFit="1"/>
    </xf>
    <xf numFmtId="177" fontId="3" fillId="0" borderId="4" xfId="0" applyNumberFormat="1" applyFont="1" applyBorder="1" applyAlignment="1" applyProtection="1">
      <alignment vertical="center" shrinkToFit="1"/>
    </xf>
    <xf numFmtId="0" fontId="4" fillId="0" borderId="7" xfId="0" applyFont="1" applyBorder="1" applyAlignment="1" applyProtection="1">
      <alignment horizontal="left" vertical="center" shrinkToFit="1"/>
    </xf>
    <xf numFmtId="0" fontId="1" fillId="0" borderId="2" xfId="0" applyFont="1" applyBorder="1" applyAlignment="1" applyProtection="1">
      <alignment horizontal="center" vertical="center" shrinkToFit="1"/>
    </xf>
    <xf numFmtId="0" fontId="1" fillId="0" borderId="4" xfId="0" applyFont="1" applyBorder="1" applyAlignment="1" applyProtection="1">
      <alignment horizontal="center" vertical="center" shrinkToFit="1"/>
    </xf>
    <xf numFmtId="0" fontId="1" fillId="0" borderId="1" xfId="0" applyFont="1" applyBorder="1" applyAlignment="1" applyProtection="1">
      <alignment horizontal="center" vertical="center" shrinkToFit="1"/>
    </xf>
    <xf numFmtId="178" fontId="3" fillId="0" borderId="0" xfId="0" applyNumberFormat="1" applyFont="1" applyAlignment="1" applyProtection="1">
      <alignment horizontal="left" vertical="center" shrinkToFit="1"/>
    </xf>
    <xf numFmtId="0" fontId="6" fillId="0" borderId="0" xfId="0" applyFont="1" applyFill="1" applyAlignment="1" applyProtection="1">
      <alignment shrinkToFit="1"/>
    </xf>
    <xf numFmtId="0" fontId="3" fillId="3" borderId="1" xfId="0" applyFont="1" applyFill="1" applyBorder="1" applyAlignment="1" applyProtection="1">
      <alignment horizontal="center" vertical="center" shrinkToFit="1"/>
    </xf>
    <xf numFmtId="0" fontId="3" fillId="3" borderId="2"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5" fillId="0" borderId="0" xfId="0" applyFont="1" applyFill="1" applyAlignment="1" applyProtection="1">
      <alignment horizontal="center" shrinkToFit="1"/>
    </xf>
    <xf numFmtId="0" fontId="1" fillId="3" borderId="1" xfId="0" applyFont="1" applyFill="1" applyBorder="1" applyAlignment="1" applyProtection="1">
      <alignment horizontal="center" vertical="center" shrinkToFit="1"/>
    </xf>
    <xf numFmtId="0" fontId="4" fillId="3" borderId="3" xfId="0" applyFont="1" applyFill="1" applyBorder="1" applyAlignment="1" applyProtection="1">
      <alignment horizontal="center" vertical="center" shrinkToFit="1"/>
    </xf>
    <xf numFmtId="0" fontId="8" fillId="0" borderId="0" xfId="0" applyFont="1" applyAlignment="1" applyProtection="1">
      <alignment horizontal="left" vertical="center" shrinkToFit="1"/>
    </xf>
    <xf numFmtId="177" fontId="10" fillId="0" borderId="1" xfId="0" applyNumberFormat="1" applyFont="1" applyFill="1" applyBorder="1" applyAlignment="1" applyProtection="1">
      <alignment vertical="center" shrinkToFit="1"/>
    </xf>
    <xf numFmtId="177" fontId="10" fillId="0" borderId="2" xfId="0" applyNumberFormat="1" applyFont="1" applyBorder="1" applyAlignment="1" applyProtection="1">
      <alignment vertical="center" shrinkToFit="1"/>
    </xf>
    <xf numFmtId="177" fontId="10" fillId="0" borderId="4" xfId="0" applyNumberFormat="1" applyFont="1" applyBorder="1" applyAlignment="1" applyProtection="1">
      <alignment vertical="center" shrinkToFit="1"/>
    </xf>
    <xf numFmtId="0" fontId="4" fillId="0" borderId="0" xfId="0" applyFont="1" applyAlignment="1" applyProtection="1">
      <alignment horizontal="left" vertical="center" shrinkToFit="1"/>
    </xf>
    <xf numFmtId="0" fontId="4" fillId="0" borderId="0" xfId="0" applyFont="1" applyAlignment="1" applyProtection="1">
      <alignment horizontal="center" vertical="center" shrinkToFit="1"/>
    </xf>
    <xf numFmtId="0" fontId="1" fillId="0" borderId="18" xfId="0" applyFont="1" applyBorder="1" applyAlignment="1">
      <alignment horizontal="center" vertical="center" shrinkToFit="1"/>
    </xf>
    <xf numFmtId="0" fontId="1" fillId="0" borderId="21" xfId="0" applyFont="1" applyBorder="1" applyAlignment="1">
      <alignment horizontal="center" vertical="center" shrinkToFit="1"/>
    </xf>
    <xf numFmtId="0" fontId="2" fillId="0" borderId="0" xfId="0" applyFont="1" applyAlignment="1">
      <alignment vertical="center" shrinkToFit="1"/>
    </xf>
    <xf numFmtId="0" fontId="1" fillId="0" borderId="1" xfId="0" applyFont="1" applyBorder="1" applyAlignment="1">
      <alignment horizontal="center" vertical="center" shrinkToFit="1"/>
    </xf>
    <xf numFmtId="0" fontId="1" fillId="3" borderId="1" xfId="0" applyFont="1" applyFill="1" applyBorder="1" applyAlignment="1">
      <alignment vertical="center" shrinkToFit="1"/>
    </xf>
    <xf numFmtId="0" fontId="15" fillId="5" borderId="18" xfId="1" applyFont="1" applyFill="1" applyBorder="1" applyAlignment="1" applyProtection="1">
      <alignment horizontal="center" vertical="center" shrinkToFit="1"/>
      <protection hidden="1"/>
    </xf>
    <xf numFmtId="0" fontId="15" fillId="5" borderId="20" xfId="1" applyFont="1" applyFill="1" applyBorder="1" applyAlignment="1" applyProtection="1">
      <alignment horizontal="center" vertical="center" shrinkToFit="1"/>
      <protection hidden="1"/>
    </xf>
    <xf numFmtId="0" fontId="15" fillId="5" borderId="21" xfId="1" applyFont="1" applyFill="1" applyBorder="1" applyAlignment="1" applyProtection="1">
      <alignment horizontal="center" vertical="center" shrinkToFit="1"/>
      <protection hidden="1"/>
    </xf>
    <xf numFmtId="0" fontId="15" fillId="5" borderId="16" xfId="1" applyFont="1" applyFill="1" applyBorder="1" applyAlignment="1" applyProtection="1">
      <alignment horizontal="center" vertical="center" shrinkToFit="1"/>
      <protection hidden="1"/>
    </xf>
    <xf numFmtId="0" fontId="1" fillId="5" borderId="5" xfId="0" applyFont="1" applyFill="1" applyBorder="1" applyAlignment="1">
      <alignment horizontal="center" vertical="center" wrapText="1" shrinkToFit="1"/>
    </xf>
    <xf numFmtId="0" fontId="1" fillId="5" borderId="19"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177" fontId="1" fillId="0" borderId="1" xfId="0" applyNumberFormat="1" applyFont="1" applyBorder="1" applyAlignment="1">
      <alignment vertical="center" shrinkToFit="1"/>
    </xf>
    <xf numFmtId="177" fontId="1" fillId="0" borderId="2" xfId="0" applyNumberFormat="1" applyFont="1" applyBorder="1" applyAlignment="1">
      <alignment vertical="center" shrinkToFit="1"/>
    </xf>
    <xf numFmtId="177" fontId="1" fillId="0" borderId="4" xfId="0" applyNumberFormat="1" applyFont="1" applyBorder="1" applyAlignment="1">
      <alignment vertical="center" shrinkToFit="1"/>
    </xf>
    <xf numFmtId="177" fontId="2" fillId="0" borderId="1" xfId="0" applyNumberFormat="1" applyFont="1" applyFill="1" applyBorder="1" applyAlignment="1">
      <alignment vertical="center" shrinkToFit="1"/>
    </xf>
    <xf numFmtId="0" fontId="16" fillId="5" borderId="18" xfId="1" applyFont="1" applyFill="1" applyBorder="1" applyAlignment="1" applyProtection="1">
      <alignment horizontal="center" vertical="center" shrinkToFit="1"/>
      <protection hidden="1"/>
    </xf>
    <xf numFmtId="0" fontId="16" fillId="5" borderId="20" xfId="1" applyFont="1" applyFill="1" applyBorder="1" applyAlignment="1" applyProtection="1">
      <alignment horizontal="center" vertical="center" shrinkToFit="1"/>
      <protection hidden="1"/>
    </xf>
    <xf numFmtId="0" fontId="16" fillId="5" borderId="21" xfId="1" applyFont="1" applyFill="1" applyBorder="1" applyAlignment="1" applyProtection="1">
      <alignment horizontal="center" vertical="center" shrinkToFit="1"/>
      <protection hidden="1"/>
    </xf>
    <xf numFmtId="0" fontId="1" fillId="5" borderId="1" xfId="0" applyFont="1" applyFill="1" applyBorder="1" applyAlignment="1">
      <alignment horizontal="center" vertical="center" shrinkToFit="1"/>
    </xf>
    <xf numFmtId="0" fontId="2" fillId="5" borderId="17"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16" fillId="5" borderId="16" xfId="1" applyFont="1" applyFill="1" applyBorder="1" applyAlignment="1" applyProtection="1">
      <alignment horizontal="center" vertical="center" shrinkToFit="1"/>
      <protection hidden="1"/>
    </xf>
    <xf numFmtId="0" fontId="1" fillId="5" borderId="16" xfId="0" applyFont="1" applyFill="1" applyBorder="1" applyAlignment="1">
      <alignment horizontal="center" vertical="center" wrapText="1" shrinkToFit="1"/>
    </xf>
    <xf numFmtId="0" fontId="1" fillId="5" borderId="17" xfId="0" applyFont="1" applyFill="1" applyBorder="1" applyAlignment="1">
      <alignment horizontal="center" vertical="center" shrinkToFit="1"/>
    </xf>
    <xf numFmtId="0" fontId="1" fillId="5" borderId="15" xfId="0" applyFont="1" applyFill="1" applyBorder="1" applyAlignment="1">
      <alignment horizontal="center" vertical="center" shrinkToFit="1"/>
    </xf>
  </cellXfs>
  <cellStyles count="4">
    <cellStyle name="パーセント 2" xfId="3" xr:uid="{70F98596-8657-4874-B4B4-B3154564DBA2}"/>
    <cellStyle name="桁区切り 2" xfId="2" xr:uid="{CA4C8B10-176B-42DD-ACF3-186615B9E415}"/>
    <cellStyle name="標準" xfId="0" builtinId="0"/>
    <cellStyle name="標準 2" xfId="1" xr:uid="{212D8A19-A284-40DC-A9D3-CF7BC6447689}"/>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22225</xdr:colOff>
      <xdr:row>40</xdr:row>
      <xdr:rowOff>0</xdr:rowOff>
    </xdr:from>
    <xdr:to>
      <xdr:col>20</xdr:col>
      <xdr:colOff>694765</xdr:colOff>
      <xdr:row>42</xdr:row>
      <xdr:rowOff>160020</xdr:rowOff>
    </xdr:to>
    <xdr:sp macro="" textlink="">
      <xdr:nvSpPr>
        <xdr:cNvPr id="3" name="フローチャート：代替処理 2">
          <a:extLst>
            <a:ext uri="{FF2B5EF4-FFF2-40B4-BE49-F238E27FC236}">
              <a16:creationId xmlns:a16="http://schemas.microsoft.com/office/drawing/2014/main" id="{00000000-0008-0000-0000-000003000000}"/>
            </a:ext>
          </a:extLst>
        </xdr:cNvPr>
        <xdr:cNvSpPr/>
      </xdr:nvSpPr>
      <xdr:spPr>
        <a:xfrm>
          <a:off x="8729196" y="7037294"/>
          <a:ext cx="7183157" cy="518608"/>
        </a:xfrm>
        <a:prstGeom prst="flowChartAlternateProcess">
          <a:avLst/>
        </a:prstGeom>
        <a:noFill/>
        <a:ln w="38100">
          <a:solidFill>
            <a:sysClr val="windowText" lastClr="000000"/>
          </a:solidFill>
        </a:ln>
        <a:extLst>
          <a:ext uri="{909E8E84-426E-40DD-AFC4-6F175D3DCCD1}">
            <a14:hiddenFill xmlns:a14="http://schemas.microsoft.com/office/drawing/2010/main">
              <a:solidFill>
                <a:schemeClr val="accent2"/>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ja-JP" altLang="en-US" sz="1100"/>
        </a:p>
      </xdr:txBody>
    </xdr:sp>
    <xdr:clientData/>
  </xdr:twoCellAnchor>
  <xdr:twoCellAnchor>
    <xdr:from>
      <xdr:col>12</xdr:col>
      <xdr:colOff>22225</xdr:colOff>
      <xdr:row>25</xdr:row>
      <xdr:rowOff>0</xdr:rowOff>
    </xdr:from>
    <xdr:to>
      <xdr:col>20</xdr:col>
      <xdr:colOff>676910</xdr:colOff>
      <xdr:row>28</xdr:row>
      <xdr:rowOff>11206</xdr:rowOff>
    </xdr:to>
    <xdr:sp macro="" textlink="">
      <xdr:nvSpPr>
        <xdr:cNvPr id="2" name="フローチャート：代替処理 1">
          <a:extLst>
            <a:ext uri="{FF2B5EF4-FFF2-40B4-BE49-F238E27FC236}">
              <a16:creationId xmlns:a16="http://schemas.microsoft.com/office/drawing/2014/main" id="{00000000-0008-0000-0000-000002000000}"/>
            </a:ext>
          </a:extLst>
        </xdr:cNvPr>
        <xdr:cNvSpPr/>
      </xdr:nvSpPr>
      <xdr:spPr>
        <a:xfrm>
          <a:off x="8729196" y="5042647"/>
          <a:ext cx="7837655" cy="616324"/>
        </a:xfrm>
        <a:prstGeom prst="flowChartAlternateProcess">
          <a:avLst/>
        </a:prstGeom>
        <a:noFill/>
        <a:ln w="38100">
          <a:solidFill>
            <a:sysClr val="windowText" lastClr="000000"/>
          </a:solidFill>
        </a:ln>
        <a:extLst>
          <a:ext uri="{909E8E84-426E-40DD-AFC4-6F175D3DCCD1}">
            <a14:hiddenFill xmlns:a14="http://schemas.microsoft.com/office/drawing/2010/main">
              <a:solidFill>
                <a:schemeClr val="accent2"/>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342900</xdr:colOff>
      <xdr:row>63</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867275" y="42576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endParaRPr lang="ja-JP"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5117038483843"/>
    <pageSetUpPr fitToPage="1"/>
  </sheetPr>
  <dimension ref="A1:Z78"/>
  <sheetViews>
    <sheetView showGridLines="0" tabSelected="1" zoomScaleNormal="100" zoomScaleSheetLayoutView="85" workbookViewId="0">
      <selection activeCell="C16" sqref="C16"/>
    </sheetView>
  </sheetViews>
  <sheetFormatPr defaultColWidth="9" defaultRowHeight="13.5" x14ac:dyDescent="0.15"/>
  <cols>
    <col min="1" max="1" width="9" style="5"/>
    <col min="2" max="2" width="20.625" style="5" customWidth="1"/>
    <col min="3" max="3" width="9.125" style="5" customWidth="1"/>
    <col min="4" max="4" width="9.125" style="13" customWidth="1"/>
    <col min="5" max="6" width="9.125" style="5" customWidth="1"/>
    <col min="7" max="7" width="9.125" style="13" customWidth="1"/>
    <col min="8" max="11" width="9.125" style="5" customWidth="1"/>
    <col min="12" max="12" width="2.625" style="5" customWidth="1"/>
    <col min="13" max="13" width="9.125" style="5" customWidth="1"/>
    <col min="14" max="14" width="21.625" style="5" customWidth="1"/>
    <col min="15" max="21" width="10.625" style="5" customWidth="1"/>
    <col min="22" max="23" width="13.875" style="5"/>
    <col min="24" max="24" width="9.75" style="5"/>
    <col min="25" max="27" width="9.125" style="5"/>
    <col min="28" max="29" width="9" style="5"/>
    <col min="30" max="31" width="13.875" style="5"/>
    <col min="32" max="34" width="9" style="5"/>
    <col min="35" max="35" width="9.125" style="5"/>
    <col min="36" max="38" width="9" style="5"/>
    <col min="39" max="40" width="9.75" style="5"/>
    <col min="41" max="41" width="9" style="5"/>
    <col min="42" max="42" width="9.125" style="5"/>
    <col min="43" max="69" width="9" style="5"/>
    <col min="70" max="70" width="33.875" style="5" customWidth="1"/>
    <col min="71" max="71" width="9" style="5"/>
    <col min="72" max="72" width="14.625" style="5" customWidth="1"/>
    <col min="73" max="16384" width="9" style="5"/>
  </cols>
  <sheetData>
    <row r="1" spans="1:22" ht="15" customHeight="1" x14ac:dyDescent="0.15">
      <c r="A1" s="49"/>
      <c r="B1" s="47"/>
      <c r="C1" s="47"/>
      <c r="D1" s="47"/>
      <c r="E1" s="47"/>
      <c r="F1" s="47"/>
      <c r="G1" s="47"/>
      <c r="H1" s="47"/>
      <c r="I1" s="50" t="s">
        <v>0</v>
      </c>
      <c r="J1" s="137">
        <f ca="1">TODAY()</f>
        <v>45363</v>
      </c>
      <c r="K1" s="137"/>
      <c r="M1" s="47"/>
      <c r="N1" s="47"/>
      <c r="O1" s="47"/>
      <c r="P1" s="47"/>
      <c r="Q1" s="47"/>
      <c r="R1" s="47"/>
      <c r="S1" s="50" t="str">
        <f>I1</f>
        <v>作成日：</v>
      </c>
      <c r="T1" s="137">
        <f ca="1">J1</f>
        <v>45363</v>
      </c>
      <c r="U1" s="137"/>
    </row>
    <row r="2" spans="1:22" ht="12.95" customHeight="1" x14ac:dyDescent="0.25">
      <c r="A2" s="142" t="str">
        <f>基礎データ!A2&amp;" 我孫子市国民健康保険税の試算用入力フォーム"</f>
        <v>令和６年度 我孫子市国民健康保険税の試算用入力フォーム</v>
      </c>
      <c r="B2" s="142"/>
      <c r="C2" s="142"/>
      <c r="D2" s="142"/>
      <c r="E2" s="142"/>
      <c r="F2" s="142"/>
      <c r="G2" s="142"/>
      <c r="H2" s="142"/>
      <c r="I2" s="142"/>
      <c r="J2" s="142"/>
      <c r="K2" s="142"/>
      <c r="L2" s="9"/>
      <c r="M2" s="142" t="str">
        <f>基礎データ!A2&amp;" 我孫子市国民健康保険税の試算結果"</f>
        <v>令和６年度 我孫子市国民健康保険税の試算結果</v>
      </c>
      <c r="N2" s="142"/>
      <c r="O2" s="142"/>
      <c r="P2" s="142"/>
      <c r="Q2" s="142"/>
      <c r="R2" s="142"/>
      <c r="S2" s="142"/>
      <c r="T2" s="142"/>
      <c r="U2" s="142"/>
    </row>
    <row r="3" spans="1:22" ht="12.95" customHeight="1" x14ac:dyDescent="0.25">
      <c r="A3" s="142"/>
      <c r="B3" s="142"/>
      <c r="C3" s="142"/>
      <c r="D3" s="142"/>
      <c r="E3" s="142"/>
      <c r="F3" s="142"/>
      <c r="G3" s="142"/>
      <c r="H3" s="142"/>
      <c r="I3" s="142"/>
      <c r="J3" s="142"/>
      <c r="K3" s="142"/>
      <c r="L3" s="9"/>
      <c r="M3" s="142"/>
      <c r="N3" s="142"/>
      <c r="O3" s="142"/>
      <c r="P3" s="142"/>
      <c r="Q3" s="142"/>
      <c r="R3" s="142"/>
      <c r="S3" s="142"/>
      <c r="T3" s="142"/>
      <c r="U3" s="142"/>
    </row>
    <row r="4" spans="1:22" ht="24" x14ac:dyDescent="0.25">
      <c r="A4" s="47"/>
      <c r="B4" s="47"/>
      <c r="C4" s="47"/>
      <c r="D4" s="47"/>
      <c r="E4" s="47"/>
      <c r="F4" s="47"/>
      <c r="G4" s="47"/>
      <c r="H4" s="47"/>
      <c r="I4" s="47"/>
      <c r="J4" s="47"/>
      <c r="K4" s="47"/>
      <c r="L4" s="10"/>
      <c r="M4" s="47"/>
      <c r="N4" s="47"/>
      <c r="O4" s="47"/>
      <c r="P4" s="47"/>
      <c r="Q4" s="47"/>
      <c r="R4" s="47"/>
      <c r="S4" s="47"/>
      <c r="T4" s="47"/>
      <c r="U4" s="47"/>
    </row>
    <row r="5" spans="1:22" s="7" customFormat="1" ht="16.149999999999999" customHeight="1" x14ac:dyDescent="0.2">
      <c r="A5" s="138" t="s">
        <v>147</v>
      </c>
      <c r="B5" s="138"/>
      <c r="C5" s="138"/>
      <c r="D5" s="138"/>
      <c r="E5" s="138"/>
      <c r="F5" s="138"/>
      <c r="G5" s="138"/>
      <c r="H5" s="138"/>
      <c r="I5" s="138"/>
      <c r="J5" s="138"/>
      <c r="K5" s="138"/>
      <c r="M5" s="143" t="s">
        <v>71</v>
      </c>
      <c r="N5" s="52" t="s">
        <v>1</v>
      </c>
      <c r="O5" s="139" t="s">
        <v>2</v>
      </c>
      <c r="P5" s="139"/>
      <c r="Q5" s="139"/>
      <c r="R5" s="140" t="s">
        <v>3</v>
      </c>
      <c r="S5" s="141"/>
      <c r="T5" s="139" t="s">
        <v>4</v>
      </c>
      <c r="U5" s="139"/>
    </row>
    <row r="6" spans="1:22" s="7" customFormat="1" ht="16.149999999999999" customHeight="1" x14ac:dyDescent="0.15">
      <c r="A6" s="124" t="s">
        <v>5</v>
      </c>
      <c r="B6" s="124" t="s">
        <v>146</v>
      </c>
      <c r="C6" s="122" t="s">
        <v>74</v>
      </c>
      <c r="D6" s="144"/>
      <c r="E6" s="144"/>
      <c r="F6" s="144"/>
      <c r="G6" s="144"/>
      <c r="H6" s="144"/>
      <c r="I6" s="144"/>
      <c r="J6" s="123"/>
      <c r="K6" s="124" t="s">
        <v>86</v>
      </c>
      <c r="M6" s="139"/>
      <c r="N6" s="53" t="s">
        <v>6</v>
      </c>
      <c r="O6" s="54" t="s">
        <v>7</v>
      </c>
      <c r="P6" s="55" t="s">
        <v>8</v>
      </c>
      <c r="Q6" s="54" t="s">
        <v>9</v>
      </c>
      <c r="R6" s="54" t="s">
        <v>7</v>
      </c>
      <c r="S6" s="54" t="s">
        <v>8</v>
      </c>
      <c r="T6" s="54" t="s">
        <v>7</v>
      </c>
      <c r="U6" s="54" t="s">
        <v>8</v>
      </c>
      <c r="V6" s="11"/>
    </row>
    <row r="7" spans="1:22" s="7" customFormat="1" ht="16.149999999999999" customHeight="1" x14ac:dyDescent="0.15">
      <c r="A7" s="124"/>
      <c r="B7" s="124"/>
      <c r="C7" s="122" t="s">
        <v>75</v>
      </c>
      <c r="D7" s="144"/>
      <c r="E7" s="123"/>
      <c r="F7" s="122" t="s">
        <v>79</v>
      </c>
      <c r="G7" s="144"/>
      <c r="H7" s="123"/>
      <c r="I7" s="122" t="s">
        <v>80</v>
      </c>
      <c r="J7" s="123"/>
      <c r="K7" s="124"/>
      <c r="M7" s="48" t="str">
        <f>IF(LEFT(B9,2)="加入",A9,"")</f>
        <v/>
      </c>
      <c r="N7" s="56" t="str">
        <f>基礎データ!B51</f>
        <v/>
      </c>
      <c r="O7" s="56" t="str">
        <f>基礎データ!C51</f>
        <v/>
      </c>
      <c r="P7" s="56" t="str">
        <f>基礎データ!D51</f>
        <v/>
      </c>
      <c r="Q7" s="130" t="str">
        <f>基礎データ!E51</f>
        <v/>
      </c>
      <c r="R7" s="56" t="str">
        <f>基礎データ!F51</f>
        <v/>
      </c>
      <c r="S7" s="56" t="str">
        <f>基礎データ!G51</f>
        <v/>
      </c>
      <c r="T7" s="56" t="str">
        <f>基礎データ!H51</f>
        <v/>
      </c>
      <c r="U7" s="56" t="str">
        <f>基礎データ!I51</f>
        <v/>
      </c>
      <c r="V7" s="11"/>
    </row>
    <row r="8" spans="1:22" s="7" customFormat="1" ht="16.149999999999999" customHeight="1" thickBot="1" x14ac:dyDescent="0.2">
      <c r="A8" s="124"/>
      <c r="B8" s="125"/>
      <c r="C8" s="65" t="s">
        <v>10</v>
      </c>
      <c r="D8" s="66" t="s">
        <v>76</v>
      </c>
      <c r="E8" s="51" t="s">
        <v>77</v>
      </c>
      <c r="F8" s="65" t="s">
        <v>10</v>
      </c>
      <c r="G8" s="66" t="s">
        <v>78</v>
      </c>
      <c r="H8" s="51" t="s">
        <v>77</v>
      </c>
      <c r="I8" s="65" t="s">
        <v>10</v>
      </c>
      <c r="J8" s="66" t="s">
        <v>81</v>
      </c>
      <c r="K8" s="125"/>
      <c r="M8" s="48" t="str">
        <f t="shared" ref="M8:M14" si="0">IF(LEFT(B10,2)="加入",A10,"")</f>
        <v/>
      </c>
      <c r="N8" s="56" t="str">
        <f>基礎データ!B52</f>
        <v/>
      </c>
      <c r="O8" s="56" t="str">
        <f>基礎データ!C52</f>
        <v/>
      </c>
      <c r="P8" s="56" t="str">
        <f>基礎データ!D52</f>
        <v/>
      </c>
      <c r="Q8" s="130"/>
      <c r="R8" s="56" t="str">
        <f>基礎データ!F52</f>
        <v/>
      </c>
      <c r="S8" s="56" t="str">
        <f>基礎データ!G52</f>
        <v/>
      </c>
      <c r="T8" s="56" t="str">
        <f>基礎データ!H52</f>
        <v/>
      </c>
      <c r="U8" s="56" t="str">
        <f>基礎データ!I52</f>
        <v/>
      </c>
      <c r="V8" s="11"/>
    </row>
    <row r="9" spans="1:22" s="7" customFormat="1" ht="16.149999999999999" customHeight="1" thickTop="1" x14ac:dyDescent="0.15">
      <c r="A9" s="63" t="s">
        <v>55</v>
      </c>
      <c r="B9" s="67"/>
      <c r="C9" s="68"/>
      <c r="D9" s="69"/>
      <c r="E9" s="64" t="str">
        <f>IF(D9="","",基礎データ!J26)</f>
        <v/>
      </c>
      <c r="F9" s="67"/>
      <c r="G9" s="69"/>
      <c r="H9" s="64" t="str">
        <f>IF(G9="","",基礎データ!T26)</f>
        <v/>
      </c>
      <c r="I9" s="67"/>
      <c r="J9" s="68"/>
      <c r="K9" s="69"/>
      <c r="M9" s="48" t="str">
        <f t="shared" si="0"/>
        <v/>
      </c>
      <c r="N9" s="56" t="str">
        <f>基礎データ!B53</f>
        <v/>
      </c>
      <c r="O9" s="56" t="str">
        <f>基礎データ!C53</f>
        <v/>
      </c>
      <c r="P9" s="56" t="str">
        <f>基礎データ!D53</f>
        <v/>
      </c>
      <c r="Q9" s="130"/>
      <c r="R9" s="56" t="str">
        <f>基礎データ!F53</f>
        <v/>
      </c>
      <c r="S9" s="56" t="str">
        <f>基礎データ!G53</f>
        <v/>
      </c>
      <c r="T9" s="56" t="str">
        <f>基礎データ!H53</f>
        <v/>
      </c>
      <c r="U9" s="56" t="str">
        <f>基礎データ!I53</f>
        <v/>
      </c>
      <c r="V9" s="11"/>
    </row>
    <row r="10" spans="1:22" s="7" customFormat="1" ht="16.149999999999999" customHeight="1" x14ac:dyDescent="0.15">
      <c r="A10" s="63" t="s">
        <v>56</v>
      </c>
      <c r="B10" s="70"/>
      <c r="C10" s="71"/>
      <c r="D10" s="72"/>
      <c r="E10" s="64" t="str">
        <f>IF(D10="","",基礎データ!J27)</f>
        <v/>
      </c>
      <c r="F10" s="76"/>
      <c r="G10" s="72"/>
      <c r="H10" s="64" t="str">
        <f>IF(G10="","",基礎データ!T27)</f>
        <v/>
      </c>
      <c r="I10" s="76"/>
      <c r="J10" s="71"/>
      <c r="K10" s="72"/>
      <c r="M10" s="48" t="str">
        <f t="shared" si="0"/>
        <v/>
      </c>
      <c r="N10" s="56" t="str">
        <f>基礎データ!B54</f>
        <v/>
      </c>
      <c r="O10" s="56" t="str">
        <f>基礎データ!C54</f>
        <v/>
      </c>
      <c r="P10" s="56" t="str">
        <f>基礎データ!D54</f>
        <v/>
      </c>
      <c r="Q10" s="130"/>
      <c r="R10" s="56" t="str">
        <f>基礎データ!F54</f>
        <v/>
      </c>
      <c r="S10" s="56" t="str">
        <f>基礎データ!G54</f>
        <v/>
      </c>
      <c r="T10" s="56" t="str">
        <f>基礎データ!H54</f>
        <v/>
      </c>
      <c r="U10" s="56" t="str">
        <f>基礎データ!I54</f>
        <v/>
      </c>
      <c r="V10" s="11"/>
    </row>
    <row r="11" spans="1:22" s="7" customFormat="1" ht="16.149999999999999" customHeight="1" x14ac:dyDescent="0.15">
      <c r="A11" s="63" t="s">
        <v>57</v>
      </c>
      <c r="B11" s="70"/>
      <c r="C11" s="71"/>
      <c r="D11" s="72"/>
      <c r="E11" s="64" t="str">
        <f>IF(D11="","",基礎データ!J28)</f>
        <v/>
      </c>
      <c r="F11" s="76"/>
      <c r="G11" s="72"/>
      <c r="H11" s="64" t="str">
        <f>IF(G11="","",基礎データ!T28)</f>
        <v/>
      </c>
      <c r="I11" s="76"/>
      <c r="J11" s="71"/>
      <c r="K11" s="72"/>
      <c r="M11" s="48" t="str">
        <f t="shared" si="0"/>
        <v/>
      </c>
      <c r="N11" s="56" t="str">
        <f>基礎データ!B55</f>
        <v/>
      </c>
      <c r="O11" s="56" t="str">
        <f>基礎データ!C55</f>
        <v/>
      </c>
      <c r="P11" s="56" t="str">
        <f>基礎データ!D55</f>
        <v/>
      </c>
      <c r="Q11" s="130"/>
      <c r="R11" s="56" t="str">
        <f>基礎データ!F55</f>
        <v/>
      </c>
      <c r="S11" s="56" t="str">
        <f>基礎データ!G55</f>
        <v/>
      </c>
      <c r="T11" s="56" t="str">
        <f>基礎データ!H55</f>
        <v/>
      </c>
      <c r="U11" s="56" t="str">
        <f>基礎データ!I55</f>
        <v/>
      </c>
      <c r="V11" s="11"/>
    </row>
    <row r="12" spans="1:22" s="7" customFormat="1" ht="16.149999999999999" customHeight="1" x14ac:dyDescent="0.15">
      <c r="A12" s="63" t="s">
        <v>58</v>
      </c>
      <c r="B12" s="70"/>
      <c r="C12" s="71"/>
      <c r="D12" s="72"/>
      <c r="E12" s="64" t="str">
        <f>IF(D12="","",基礎データ!J29)</f>
        <v/>
      </c>
      <c r="F12" s="76"/>
      <c r="G12" s="72"/>
      <c r="H12" s="64" t="str">
        <f>IF(G12="","",基礎データ!T29)</f>
        <v/>
      </c>
      <c r="I12" s="76"/>
      <c r="J12" s="71"/>
      <c r="K12" s="72"/>
      <c r="M12" s="48" t="str">
        <f t="shared" si="0"/>
        <v/>
      </c>
      <c r="N12" s="56" t="str">
        <f>基礎データ!B56</f>
        <v/>
      </c>
      <c r="O12" s="56" t="str">
        <f>基礎データ!C56</f>
        <v/>
      </c>
      <c r="P12" s="56" t="str">
        <f>基礎データ!D56</f>
        <v/>
      </c>
      <c r="Q12" s="130"/>
      <c r="R12" s="56" t="str">
        <f>基礎データ!F56</f>
        <v/>
      </c>
      <c r="S12" s="56" t="str">
        <f>基礎データ!G56</f>
        <v/>
      </c>
      <c r="T12" s="56" t="str">
        <f>基礎データ!H56</f>
        <v/>
      </c>
      <c r="U12" s="56" t="str">
        <f>基礎データ!I56</f>
        <v/>
      </c>
    </row>
    <row r="13" spans="1:22" s="7" customFormat="1" ht="16.149999999999999" customHeight="1" x14ac:dyDescent="0.15">
      <c r="A13" s="63" t="s">
        <v>59</v>
      </c>
      <c r="B13" s="70"/>
      <c r="C13" s="71"/>
      <c r="D13" s="72"/>
      <c r="E13" s="64" t="str">
        <f>IF(D13="","",基礎データ!J30)</f>
        <v/>
      </c>
      <c r="F13" s="76"/>
      <c r="G13" s="72"/>
      <c r="H13" s="64" t="str">
        <f>IF(G13="","",基礎データ!T30)</f>
        <v/>
      </c>
      <c r="I13" s="76"/>
      <c r="J13" s="71"/>
      <c r="K13" s="72"/>
      <c r="M13" s="48" t="str">
        <f t="shared" si="0"/>
        <v/>
      </c>
      <c r="N13" s="56" t="str">
        <f>基礎データ!B57</f>
        <v/>
      </c>
      <c r="O13" s="56" t="str">
        <f>基礎データ!C57</f>
        <v/>
      </c>
      <c r="P13" s="56" t="str">
        <f>基礎データ!D57</f>
        <v/>
      </c>
      <c r="Q13" s="130"/>
      <c r="R13" s="56" t="str">
        <f>基礎データ!F57</f>
        <v/>
      </c>
      <c r="S13" s="56" t="str">
        <f>基礎データ!G57</f>
        <v/>
      </c>
      <c r="T13" s="56" t="str">
        <f>基礎データ!H57</f>
        <v/>
      </c>
      <c r="U13" s="56" t="str">
        <f>基礎データ!I57</f>
        <v/>
      </c>
    </row>
    <row r="14" spans="1:22" s="7" customFormat="1" ht="16.149999999999999" customHeight="1" x14ac:dyDescent="0.15">
      <c r="A14" s="63" t="s">
        <v>60</v>
      </c>
      <c r="B14" s="70"/>
      <c r="C14" s="71"/>
      <c r="D14" s="72"/>
      <c r="E14" s="64" t="str">
        <f>IF(D14="","",基礎データ!J31)</f>
        <v/>
      </c>
      <c r="F14" s="76"/>
      <c r="G14" s="72"/>
      <c r="H14" s="64" t="str">
        <f>IF(G14="","",基礎データ!T31)</f>
        <v/>
      </c>
      <c r="I14" s="76"/>
      <c r="J14" s="71"/>
      <c r="K14" s="72"/>
      <c r="M14" s="48" t="str">
        <f t="shared" si="0"/>
        <v/>
      </c>
      <c r="N14" s="56" t="str">
        <f>基礎データ!B58</f>
        <v/>
      </c>
      <c r="O14" s="56" t="str">
        <f>基礎データ!C58</f>
        <v/>
      </c>
      <c r="P14" s="56" t="str">
        <f>基礎データ!D58</f>
        <v/>
      </c>
      <c r="Q14" s="130"/>
      <c r="R14" s="56" t="str">
        <f>基礎データ!F58</f>
        <v/>
      </c>
      <c r="S14" s="56" t="str">
        <f>基礎データ!G58</f>
        <v/>
      </c>
      <c r="T14" s="56" t="str">
        <f>基礎データ!H58</f>
        <v/>
      </c>
      <c r="U14" s="56" t="str">
        <f>基礎データ!I58</f>
        <v/>
      </c>
      <c r="V14" s="11"/>
    </row>
    <row r="15" spans="1:22" s="7" customFormat="1" ht="16.149999999999999" customHeight="1" x14ac:dyDescent="0.15">
      <c r="A15" s="63" t="s">
        <v>61</v>
      </c>
      <c r="B15" s="70"/>
      <c r="C15" s="71"/>
      <c r="D15" s="72"/>
      <c r="E15" s="64" t="str">
        <f>IF(D15="","",基礎データ!J32)</f>
        <v/>
      </c>
      <c r="F15" s="76"/>
      <c r="G15" s="72"/>
      <c r="H15" s="64" t="str">
        <f>IF(G15="","",基礎データ!T32)</f>
        <v/>
      </c>
      <c r="I15" s="76"/>
      <c r="J15" s="71"/>
      <c r="K15" s="72"/>
      <c r="M15" s="115" t="s">
        <v>14</v>
      </c>
      <c r="N15" s="115"/>
      <c r="O15" s="130">
        <f>基礎データ!C59</f>
        <v>0</v>
      </c>
      <c r="P15" s="130"/>
      <c r="Q15" s="130"/>
      <c r="R15" s="131">
        <f>基礎データ!F59</f>
        <v>0</v>
      </c>
      <c r="S15" s="132"/>
      <c r="T15" s="131">
        <f>基礎データ!H59</f>
        <v>0</v>
      </c>
      <c r="U15" s="132"/>
      <c r="V15" s="11"/>
    </row>
    <row r="16" spans="1:22" s="7" customFormat="1" ht="16.149999999999999" customHeight="1" thickBot="1" x14ac:dyDescent="0.2">
      <c r="A16" s="63" t="s">
        <v>62</v>
      </c>
      <c r="B16" s="73"/>
      <c r="C16" s="74"/>
      <c r="D16" s="75"/>
      <c r="E16" s="64" t="str">
        <f>IF(D16="","",基礎データ!J33)</f>
        <v/>
      </c>
      <c r="F16" s="77"/>
      <c r="G16" s="75"/>
      <c r="H16" s="64" t="str">
        <f>IF(G16="","",基礎データ!T33)</f>
        <v/>
      </c>
      <c r="I16" s="77"/>
      <c r="J16" s="74"/>
      <c r="K16" s="75"/>
      <c r="M16" s="115" t="s">
        <v>15</v>
      </c>
      <c r="N16" s="115"/>
      <c r="O16" s="130">
        <f>基礎データ!C60</f>
        <v>650000</v>
      </c>
      <c r="P16" s="130"/>
      <c r="Q16" s="130"/>
      <c r="R16" s="131">
        <f>基礎データ!F60</f>
        <v>240000</v>
      </c>
      <c r="S16" s="132"/>
      <c r="T16" s="131">
        <f>基礎データ!H60</f>
        <v>170000</v>
      </c>
      <c r="U16" s="132"/>
    </row>
    <row r="17" spans="1:21" s="7" customFormat="1" ht="16.149999999999999" customHeight="1" thickTop="1" x14ac:dyDescent="0.15">
      <c r="A17" s="45"/>
      <c r="B17" s="45"/>
      <c r="C17" s="45"/>
      <c r="D17" s="45"/>
      <c r="E17" s="45"/>
      <c r="F17" s="45"/>
      <c r="G17" s="45"/>
      <c r="H17" s="45"/>
      <c r="I17" s="45"/>
      <c r="J17" s="45"/>
      <c r="K17" s="45"/>
      <c r="M17" s="115" t="s">
        <v>16</v>
      </c>
      <c r="N17" s="115"/>
      <c r="O17" s="146">
        <f>基礎データ!C61</f>
        <v>0</v>
      </c>
      <c r="P17" s="146"/>
      <c r="Q17" s="146"/>
      <c r="R17" s="146">
        <f>基礎データ!F61</f>
        <v>0</v>
      </c>
      <c r="S17" s="146"/>
      <c r="T17" s="147">
        <f>基礎データ!H61</f>
        <v>0</v>
      </c>
      <c r="U17" s="148"/>
    </row>
    <row r="18" spans="1:21" s="7" customFormat="1" ht="16.149999999999999" customHeight="1" x14ac:dyDescent="0.15">
      <c r="A18" s="145" t="s">
        <v>153</v>
      </c>
      <c r="B18" s="145"/>
      <c r="C18" s="145"/>
      <c r="D18" s="145"/>
      <c r="E18" s="145"/>
      <c r="F18" s="145"/>
      <c r="G18" s="145"/>
      <c r="H18" s="145"/>
      <c r="I18" s="145"/>
      <c r="J18" s="145"/>
      <c r="K18" s="145"/>
      <c r="M18" s="47"/>
      <c r="N18" s="47"/>
      <c r="O18" s="47"/>
      <c r="P18" s="47"/>
      <c r="Q18" s="47"/>
      <c r="R18" s="47"/>
      <c r="S18" s="47"/>
      <c r="T18" s="47"/>
      <c r="U18" s="47"/>
    </row>
    <row r="19" spans="1:21" s="12" customFormat="1" ht="16.149999999999999" customHeight="1" x14ac:dyDescent="0.15">
      <c r="A19" s="113" t="s">
        <v>154</v>
      </c>
      <c r="B19" s="113"/>
      <c r="C19" s="113"/>
      <c r="D19" s="113"/>
      <c r="E19" s="113"/>
      <c r="F19" s="113"/>
      <c r="G19" s="113"/>
      <c r="H19" s="113"/>
      <c r="I19" s="113"/>
      <c r="J19" s="113"/>
      <c r="K19" s="113"/>
      <c r="M19" s="114" t="s">
        <v>82</v>
      </c>
      <c r="N19" s="115"/>
      <c r="O19" s="57" t="str">
        <f>基礎データ!M58</f>
        <v>-</v>
      </c>
      <c r="P19" s="120" t="str">
        <f>IF(OR(O19="軽減なし",O19="-"),"","世帯内に未申告者がいる場合は、軽減判定がされません。")</f>
        <v/>
      </c>
      <c r="Q19" s="121"/>
      <c r="R19" s="121"/>
      <c r="S19" s="121"/>
      <c r="T19" s="121"/>
      <c r="U19" s="121"/>
    </row>
    <row r="20" spans="1:21" s="7" customFormat="1" ht="16.149999999999999" customHeight="1" x14ac:dyDescent="0.15">
      <c r="A20" s="149" t="s">
        <v>65</v>
      </c>
      <c r="B20" s="149"/>
      <c r="C20" s="149"/>
      <c r="D20" s="149"/>
      <c r="E20" s="149"/>
      <c r="F20" s="149"/>
      <c r="G20" s="149"/>
      <c r="H20" s="149"/>
      <c r="I20" s="149"/>
      <c r="J20" s="149"/>
      <c r="K20" s="149"/>
      <c r="M20" s="115" t="s">
        <v>17</v>
      </c>
      <c r="N20" s="115"/>
      <c r="O20" s="58">
        <f>基礎データ!M59</f>
        <v>0</v>
      </c>
      <c r="P20" s="118" t="s">
        <v>145</v>
      </c>
      <c r="Q20" s="119"/>
      <c r="R20" s="119"/>
      <c r="S20" s="119"/>
      <c r="T20" s="119"/>
      <c r="U20" s="119"/>
    </row>
    <row r="21" spans="1:21" s="7" customFormat="1" ht="16.149999999999999" customHeight="1" x14ac:dyDescent="0.15">
      <c r="A21" s="149" t="s">
        <v>157</v>
      </c>
      <c r="B21" s="149"/>
      <c r="C21" s="149"/>
      <c r="D21" s="149"/>
      <c r="E21" s="149"/>
      <c r="F21" s="149"/>
      <c r="G21" s="149"/>
      <c r="H21" s="149"/>
      <c r="I21" s="149"/>
      <c r="J21" s="149"/>
      <c r="K21" s="149"/>
      <c r="M21" s="115" t="s">
        <v>18</v>
      </c>
      <c r="N21" s="115"/>
      <c r="O21" s="58">
        <f>基礎データ!M60</f>
        <v>0</v>
      </c>
      <c r="P21" s="47"/>
      <c r="Q21" s="47"/>
      <c r="R21" s="47"/>
      <c r="S21" s="47"/>
      <c r="T21" s="47"/>
      <c r="U21" s="47"/>
    </row>
    <row r="22" spans="1:21" s="7" customFormat="1" ht="16.149999999999999" customHeight="1" x14ac:dyDescent="0.15">
      <c r="A22" s="113" t="s">
        <v>66</v>
      </c>
      <c r="B22" s="126"/>
      <c r="C22" s="126"/>
      <c r="D22" s="126"/>
      <c r="E22" s="126"/>
      <c r="F22" s="126"/>
      <c r="G22" s="126"/>
      <c r="H22" s="126"/>
      <c r="I22" s="126"/>
      <c r="J22" s="126"/>
      <c r="K22" s="126"/>
      <c r="M22" s="115" t="s">
        <v>19</v>
      </c>
      <c r="N22" s="115"/>
      <c r="O22" s="58">
        <f>基礎データ!M61</f>
        <v>0</v>
      </c>
      <c r="P22" s="119" t="s">
        <v>20</v>
      </c>
      <c r="Q22" s="119"/>
      <c r="R22" s="119"/>
      <c r="S22" s="119"/>
      <c r="T22" s="119"/>
      <c r="U22" s="119"/>
    </row>
    <row r="23" spans="1:21" s="7" customFormat="1" ht="16.149999999999999" customHeight="1" x14ac:dyDescent="0.15">
      <c r="A23" s="113" t="s">
        <v>67</v>
      </c>
      <c r="B23" s="126"/>
      <c r="C23" s="126"/>
      <c r="D23" s="126"/>
      <c r="E23" s="126"/>
      <c r="F23" s="126"/>
      <c r="G23" s="126"/>
      <c r="H23" s="126"/>
      <c r="I23" s="126"/>
      <c r="J23" s="126"/>
      <c r="K23" s="126"/>
      <c r="M23" s="47"/>
      <c r="N23" s="47"/>
      <c r="O23" s="47"/>
      <c r="P23" s="119" t="s">
        <v>21</v>
      </c>
      <c r="Q23" s="119"/>
      <c r="R23" s="119"/>
      <c r="S23" s="119"/>
      <c r="T23" s="119"/>
      <c r="U23" s="119"/>
    </row>
    <row r="24" spans="1:21" s="7" customFormat="1" ht="16.149999999999999" customHeight="1" x14ac:dyDescent="0.15">
      <c r="A24" s="116" t="s">
        <v>118</v>
      </c>
      <c r="B24" s="116"/>
      <c r="C24" s="116"/>
      <c r="D24" s="116"/>
      <c r="E24" s="116"/>
      <c r="F24" s="116"/>
      <c r="G24" s="116"/>
      <c r="H24" s="116"/>
      <c r="I24" s="116"/>
      <c r="J24" s="116"/>
      <c r="K24" s="116"/>
      <c r="M24" s="45"/>
      <c r="N24" s="150" t="s">
        <v>165</v>
      </c>
      <c r="O24" s="150"/>
      <c r="P24" s="150"/>
      <c r="Q24" s="150"/>
      <c r="R24" s="150"/>
      <c r="S24" s="150"/>
      <c r="T24" s="150"/>
      <c r="U24" s="150"/>
    </row>
    <row r="25" spans="1:21" s="7" customFormat="1" ht="16.149999999999999" customHeight="1" x14ac:dyDescent="0.15">
      <c r="A25" s="113" t="s">
        <v>139</v>
      </c>
      <c r="B25" s="113"/>
      <c r="C25" s="113"/>
      <c r="D25" s="113"/>
      <c r="E25" s="113"/>
      <c r="F25" s="113"/>
      <c r="G25" s="113"/>
      <c r="H25" s="113"/>
      <c r="I25" s="113"/>
      <c r="J25" s="113"/>
      <c r="K25" s="113"/>
      <c r="M25" s="45"/>
      <c r="N25" s="45"/>
      <c r="O25" s="59"/>
      <c r="P25" s="59"/>
      <c r="Q25" s="59"/>
      <c r="R25" s="59"/>
      <c r="S25" s="59"/>
      <c r="T25" s="45"/>
      <c r="U25" s="45"/>
    </row>
    <row r="26" spans="1:21" s="7" customFormat="1" ht="16.149999999999999" customHeight="1" x14ac:dyDescent="0.15">
      <c r="A26" s="116" t="s">
        <v>140</v>
      </c>
      <c r="B26" s="116"/>
      <c r="C26" s="116"/>
      <c r="D26" s="116"/>
      <c r="E26" s="116"/>
      <c r="F26" s="116"/>
      <c r="G26" s="116"/>
      <c r="H26" s="116"/>
      <c r="I26" s="116"/>
      <c r="J26" s="116"/>
      <c r="K26" s="116"/>
      <c r="M26" s="117" t="str">
        <f>基礎データ!A2&amp;" 我孫子市国民健康保険税率と賦課限度額"</f>
        <v>令和６年度 我孫子市国民健康保険税率と賦課限度額</v>
      </c>
      <c r="N26" s="117"/>
      <c r="O26" s="117"/>
      <c r="P26" s="117"/>
      <c r="Q26" s="117"/>
      <c r="R26" s="117"/>
      <c r="S26" s="117"/>
      <c r="T26" s="117"/>
      <c r="U26" s="117"/>
    </row>
    <row r="27" spans="1:21" s="7" customFormat="1" ht="16.149999999999999" customHeight="1" x14ac:dyDescent="0.15">
      <c r="A27" s="113" t="s">
        <v>69</v>
      </c>
      <c r="B27" s="113"/>
      <c r="C27" s="113"/>
      <c r="D27" s="113"/>
      <c r="E27" s="113"/>
      <c r="F27" s="113"/>
      <c r="G27" s="113"/>
      <c r="H27" s="113"/>
      <c r="I27" s="113"/>
      <c r="J27" s="113"/>
      <c r="K27" s="113"/>
      <c r="M27" s="117"/>
      <c r="N27" s="117"/>
      <c r="O27" s="117"/>
      <c r="P27" s="117"/>
      <c r="Q27" s="117"/>
      <c r="R27" s="117"/>
      <c r="S27" s="117"/>
      <c r="T27" s="117"/>
      <c r="U27" s="117"/>
    </row>
    <row r="28" spans="1:21" s="7" customFormat="1" ht="16.149999999999999" customHeight="1" x14ac:dyDescent="0.15">
      <c r="A28" s="113" t="s">
        <v>68</v>
      </c>
      <c r="B28" s="113"/>
      <c r="C28" s="113"/>
      <c r="D28" s="113"/>
      <c r="E28" s="113"/>
      <c r="F28" s="113"/>
      <c r="G28" s="113"/>
      <c r="H28" s="113"/>
      <c r="I28" s="113"/>
      <c r="J28" s="113"/>
      <c r="K28" s="113"/>
      <c r="M28" s="117"/>
      <c r="N28" s="117"/>
      <c r="O28" s="117"/>
      <c r="P28" s="117"/>
      <c r="Q28" s="117"/>
      <c r="R28" s="117"/>
      <c r="S28" s="117"/>
      <c r="T28" s="117"/>
      <c r="U28" s="117"/>
    </row>
    <row r="29" spans="1:21" s="7" customFormat="1" ht="16.149999999999999" customHeight="1" x14ac:dyDescent="0.15">
      <c r="A29" s="116" t="s">
        <v>156</v>
      </c>
      <c r="B29" s="116"/>
      <c r="C29" s="116"/>
      <c r="D29" s="116"/>
      <c r="E29" s="116"/>
      <c r="F29" s="116"/>
      <c r="G29" s="116"/>
      <c r="H29" s="116"/>
      <c r="I29" s="116"/>
      <c r="J29" s="116"/>
      <c r="K29" s="116"/>
      <c r="M29" s="45"/>
      <c r="N29" s="45"/>
      <c r="O29" s="45"/>
      <c r="P29" s="45"/>
      <c r="Q29" s="45"/>
      <c r="R29" s="45"/>
      <c r="S29" s="45"/>
      <c r="T29" s="45"/>
      <c r="U29" s="45"/>
    </row>
    <row r="30" spans="1:21" s="7" customFormat="1" ht="16.149999999999999" customHeight="1" x14ac:dyDescent="0.15">
      <c r="A30" s="116"/>
      <c r="B30" s="116"/>
      <c r="C30" s="116"/>
      <c r="D30" s="116"/>
      <c r="E30" s="116"/>
      <c r="F30" s="116"/>
      <c r="G30" s="116"/>
      <c r="H30" s="116"/>
      <c r="I30" s="116"/>
      <c r="J30" s="116"/>
      <c r="K30" s="116"/>
      <c r="M30" s="116" t="str">
        <f>基礎データ!A2&amp;"の試算にあたっては、次の保険税率を基に算定しています。"</f>
        <v>令和６年度の試算にあたっては、次の保険税率を基に算定しています。</v>
      </c>
      <c r="N30" s="116"/>
      <c r="O30" s="116"/>
      <c r="P30" s="116"/>
      <c r="Q30" s="116"/>
      <c r="R30" s="116"/>
      <c r="S30" s="116"/>
      <c r="T30" s="116"/>
      <c r="U30" s="116"/>
    </row>
    <row r="31" spans="1:21" s="7" customFormat="1" ht="16.149999999999999" customHeight="1" x14ac:dyDescent="0.15">
      <c r="A31" s="45"/>
      <c r="K31" s="45"/>
      <c r="M31" s="116" t="s">
        <v>26</v>
      </c>
      <c r="N31" s="116"/>
      <c r="O31" s="116"/>
      <c r="P31" s="116"/>
      <c r="Q31" s="116"/>
      <c r="R31" s="116"/>
      <c r="S31" s="116"/>
      <c r="T31" s="116"/>
      <c r="U31" s="116"/>
    </row>
    <row r="32" spans="1:21" s="7" customFormat="1" ht="16.149999999999999" customHeight="1" x14ac:dyDescent="0.15">
      <c r="A32" s="45"/>
      <c r="B32" s="46" t="s">
        <v>22</v>
      </c>
      <c r="C32" s="127" t="s">
        <v>10</v>
      </c>
      <c r="D32" s="128"/>
      <c r="E32" s="129"/>
      <c r="F32" s="127" t="s">
        <v>23</v>
      </c>
      <c r="G32" s="128"/>
      <c r="H32" s="128"/>
      <c r="I32" s="128"/>
      <c r="J32" s="129"/>
      <c r="K32" s="45"/>
      <c r="M32" s="116" t="s">
        <v>27</v>
      </c>
      <c r="N32" s="116"/>
      <c r="O32" s="116"/>
      <c r="P32" s="116"/>
      <c r="Q32" s="116"/>
      <c r="R32" s="116"/>
      <c r="S32" s="116"/>
      <c r="T32" s="116"/>
      <c r="U32" s="116"/>
    </row>
    <row r="33" spans="1:23" s="7" customFormat="1" ht="16.149999999999999" customHeight="1" x14ac:dyDescent="0.15">
      <c r="A33" s="45"/>
      <c r="B33" s="109" t="s">
        <v>83</v>
      </c>
      <c r="C33" s="94" t="s">
        <v>24</v>
      </c>
      <c r="D33" s="95"/>
      <c r="E33" s="96"/>
      <c r="F33" s="94" t="s">
        <v>143</v>
      </c>
      <c r="G33" s="95"/>
      <c r="H33" s="95"/>
      <c r="I33" s="95"/>
      <c r="J33" s="96"/>
      <c r="K33" s="45"/>
      <c r="T33" s="45"/>
      <c r="U33" s="45"/>
    </row>
    <row r="34" spans="1:23" s="7" customFormat="1" ht="16.149999999999999" customHeight="1" x14ac:dyDescent="0.15">
      <c r="A34" s="45"/>
      <c r="B34" s="111"/>
      <c r="C34" s="94" t="s">
        <v>161</v>
      </c>
      <c r="D34" s="95"/>
      <c r="E34" s="96"/>
      <c r="F34" s="94" t="s">
        <v>159</v>
      </c>
      <c r="G34" s="95"/>
      <c r="H34" s="95"/>
      <c r="I34" s="95"/>
      <c r="J34" s="96"/>
      <c r="K34" s="45"/>
      <c r="M34" s="45"/>
      <c r="N34" s="45"/>
      <c r="O34" s="45"/>
      <c r="P34" s="45"/>
      <c r="Q34" s="134"/>
      <c r="R34" s="135"/>
      <c r="S34" s="60" t="s">
        <v>2</v>
      </c>
      <c r="T34" s="60" t="s">
        <v>3</v>
      </c>
      <c r="U34" s="60" t="s">
        <v>4</v>
      </c>
    </row>
    <row r="35" spans="1:23" s="7" customFormat="1" ht="16.149999999999999" customHeight="1" x14ac:dyDescent="0.15">
      <c r="A35" s="45"/>
      <c r="B35" s="109" t="s">
        <v>84</v>
      </c>
      <c r="C35" s="84" t="s">
        <v>24</v>
      </c>
      <c r="D35" s="84"/>
      <c r="E35" s="84"/>
      <c r="F35" s="94" t="s">
        <v>144</v>
      </c>
      <c r="G35" s="95"/>
      <c r="H35" s="95"/>
      <c r="I35" s="95"/>
      <c r="J35" s="96"/>
      <c r="K35" s="45"/>
      <c r="M35" s="45"/>
      <c r="N35" s="45"/>
      <c r="O35" s="45"/>
      <c r="P35" s="45"/>
      <c r="Q35" s="136" t="s">
        <v>29</v>
      </c>
      <c r="R35" s="60" t="s">
        <v>30</v>
      </c>
      <c r="S35" s="61">
        <f>基礎データ!C6</f>
        <v>7.2499999999999995E-2</v>
      </c>
      <c r="T35" s="61">
        <f>基礎データ!D6</f>
        <v>3.85E-2</v>
      </c>
      <c r="U35" s="61">
        <f>基礎データ!E6</f>
        <v>1.7500000000000002E-2</v>
      </c>
    </row>
    <row r="36" spans="1:23" s="7" customFormat="1" ht="16.149999999999999" customHeight="1" x14ac:dyDescent="0.15">
      <c r="A36" s="45"/>
      <c r="B36" s="111"/>
      <c r="C36" s="84" t="s">
        <v>161</v>
      </c>
      <c r="D36" s="84"/>
      <c r="E36" s="84"/>
      <c r="F36" s="94" t="s">
        <v>158</v>
      </c>
      <c r="G36" s="95"/>
      <c r="H36" s="95"/>
      <c r="I36" s="95"/>
      <c r="J36" s="96"/>
      <c r="K36" s="45"/>
      <c r="M36" s="45"/>
      <c r="N36" s="45"/>
      <c r="O36" s="45"/>
      <c r="P36" s="45"/>
      <c r="Q36" s="136"/>
      <c r="R36" s="60" t="s">
        <v>31</v>
      </c>
      <c r="S36" s="62">
        <f>基礎データ!C7</f>
        <v>21200</v>
      </c>
      <c r="T36" s="62">
        <f>基礎データ!D7</f>
        <v>10500</v>
      </c>
      <c r="U36" s="62">
        <f>基礎データ!E7</f>
        <v>15200</v>
      </c>
    </row>
    <row r="37" spans="1:23" ht="16.149999999999999" customHeight="1" x14ac:dyDescent="0.15">
      <c r="A37" s="45"/>
      <c r="B37" s="109" t="s">
        <v>25</v>
      </c>
      <c r="C37" s="85" t="s">
        <v>161</v>
      </c>
      <c r="D37" s="85"/>
      <c r="E37" s="86"/>
      <c r="F37" s="91" t="s">
        <v>53</v>
      </c>
      <c r="G37" s="85"/>
      <c r="H37" s="85"/>
      <c r="I37" s="85"/>
      <c r="J37" s="86"/>
      <c r="K37" s="45"/>
      <c r="M37" s="47"/>
      <c r="N37" s="47"/>
      <c r="O37" s="47"/>
      <c r="P37" s="47"/>
      <c r="Q37" s="136"/>
      <c r="R37" s="60" t="s">
        <v>32</v>
      </c>
      <c r="S37" s="62">
        <f>基礎データ!C8</f>
        <v>22300</v>
      </c>
      <c r="T37" s="62">
        <f>基礎データ!D8</f>
        <v>0</v>
      </c>
      <c r="U37" s="62">
        <f>基礎データ!E8</f>
        <v>0</v>
      </c>
    </row>
    <row r="38" spans="1:23" ht="16.149999999999999" customHeight="1" x14ac:dyDescent="0.15">
      <c r="A38" s="47"/>
      <c r="B38" s="110"/>
      <c r="C38" s="87"/>
      <c r="D38" s="87"/>
      <c r="E38" s="88"/>
      <c r="F38" s="92" t="s">
        <v>54</v>
      </c>
      <c r="G38" s="87"/>
      <c r="H38" s="87"/>
      <c r="I38" s="87"/>
      <c r="J38" s="88"/>
      <c r="K38" s="47"/>
      <c r="M38" s="47"/>
      <c r="N38" s="47"/>
      <c r="O38" s="47"/>
      <c r="P38" s="47"/>
      <c r="Q38" s="136" t="s">
        <v>15</v>
      </c>
      <c r="R38" s="136"/>
      <c r="S38" s="62">
        <f>基礎データ!C9</f>
        <v>650000</v>
      </c>
      <c r="T38" s="62">
        <f>基礎データ!D9</f>
        <v>240000</v>
      </c>
      <c r="U38" s="62">
        <f>基礎データ!E9</f>
        <v>170000</v>
      </c>
    </row>
    <row r="39" spans="1:23" ht="16.149999999999999" customHeight="1" x14ac:dyDescent="0.15">
      <c r="A39" s="47"/>
      <c r="B39" s="110"/>
      <c r="C39" s="89"/>
      <c r="D39" s="89"/>
      <c r="E39" s="90"/>
      <c r="F39" s="93" t="s">
        <v>160</v>
      </c>
      <c r="G39" s="89"/>
      <c r="H39" s="89"/>
      <c r="I39" s="89"/>
      <c r="J39" s="90"/>
      <c r="K39" s="47"/>
      <c r="M39" s="47"/>
      <c r="N39" s="47"/>
      <c r="O39" s="47"/>
      <c r="P39" s="47"/>
      <c r="Q39" s="47"/>
      <c r="R39" s="47"/>
      <c r="S39" s="47"/>
      <c r="T39" s="47"/>
      <c r="U39" s="47"/>
    </row>
    <row r="40" spans="1:23" ht="16.149999999999999" customHeight="1" x14ac:dyDescent="0.15">
      <c r="A40" s="47"/>
      <c r="B40" s="110"/>
      <c r="C40" s="103" t="s">
        <v>164</v>
      </c>
      <c r="D40" s="104"/>
      <c r="E40" s="105"/>
      <c r="F40" s="133" t="s">
        <v>162</v>
      </c>
      <c r="G40" s="104"/>
      <c r="H40" s="104"/>
      <c r="I40" s="104"/>
      <c r="J40" s="105"/>
      <c r="K40" s="47"/>
      <c r="M40" s="47"/>
      <c r="N40" s="47"/>
      <c r="O40" s="47"/>
      <c r="P40" s="47"/>
      <c r="Q40" s="47"/>
      <c r="R40" s="47"/>
      <c r="S40" s="47"/>
      <c r="T40" s="47"/>
      <c r="U40" s="47"/>
    </row>
    <row r="41" spans="1:23" s="7" customFormat="1" ht="16.149999999999999" customHeight="1" x14ac:dyDescent="0.15">
      <c r="A41" s="47"/>
      <c r="B41" s="110"/>
      <c r="C41" s="100"/>
      <c r="D41" s="101"/>
      <c r="E41" s="102"/>
      <c r="F41" s="100" t="s">
        <v>163</v>
      </c>
      <c r="G41" s="101"/>
      <c r="H41" s="101"/>
      <c r="I41" s="101"/>
      <c r="J41" s="102"/>
      <c r="K41" s="47"/>
      <c r="M41" s="117" t="s">
        <v>33</v>
      </c>
      <c r="N41" s="117"/>
      <c r="O41" s="117"/>
      <c r="P41" s="117"/>
      <c r="Q41" s="117"/>
      <c r="R41" s="117"/>
      <c r="S41" s="117"/>
      <c r="T41" s="117"/>
      <c r="U41" s="117"/>
      <c r="V41" s="14"/>
    </row>
    <row r="42" spans="1:23" s="7" customFormat="1" ht="16.149999999999999" customHeight="1" x14ac:dyDescent="0.15">
      <c r="A42" s="45"/>
      <c r="B42" s="111"/>
      <c r="C42" s="106"/>
      <c r="D42" s="107"/>
      <c r="E42" s="108"/>
      <c r="F42" s="97" t="s">
        <v>28</v>
      </c>
      <c r="G42" s="98"/>
      <c r="H42" s="98"/>
      <c r="I42" s="98"/>
      <c r="J42" s="99"/>
      <c r="K42" s="45"/>
      <c r="M42" s="117"/>
      <c r="N42" s="117"/>
      <c r="O42" s="117"/>
      <c r="P42" s="117"/>
      <c r="Q42" s="117"/>
      <c r="R42" s="117"/>
      <c r="S42" s="117"/>
      <c r="T42" s="117"/>
      <c r="U42" s="117"/>
      <c r="V42" s="14"/>
    </row>
    <row r="43" spans="1:23" s="7" customFormat="1" ht="16.149999999999999" customHeight="1" x14ac:dyDescent="0.15">
      <c r="A43" s="45"/>
      <c r="K43" s="45"/>
      <c r="M43" s="117"/>
      <c r="N43" s="117"/>
      <c r="O43" s="117"/>
      <c r="P43" s="117"/>
      <c r="Q43" s="117"/>
      <c r="R43" s="117"/>
      <c r="S43" s="117"/>
      <c r="T43" s="117"/>
      <c r="U43" s="117"/>
      <c r="V43" s="14"/>
    </row>
    <row r="44" spans="1:23" s="7" customFormat="1" ht="16.149999999999999" customHeight="1" x14ac:dyDescent="0.15">
      <c r="A44" s="45"/>
      <c r="K44" s="45"/>
      <c r="M44" s="45"/>
      <c r="N44" s="45"/>
      <c r="O44" s="45"/>
      <c r="P44" s="45"/>
      <c r="Q44" s="45"/>
      <c r="R44" s="45"/>
      <c r="S44" s="45"/>
      <c r="T44" s="45"/>
      <c r="U44" s="45"/>
      <c r="V44" s="12"/>
    </row>
    <row r="45" spans="1:23" s="7" customFormat="1" ht="16.149999999999999" customHeight="1" x14ac:dyDescent="0.15">
      <c r="A45" s="45"/>
      <c r="K45" s="45"/>
      <c r="M45" s="116" t="s">
        <v>34</v>
      </c>
      <c r="N45" s="116"/>
      <c r="O45" s="116"/>
      <c r="P45" s="116"/>
      <c r="Q45" s="116"/>
      <c r="R45" s="116"/>
      <c r="S45" s="116"/>
      <c r="T45" s="116"/>
      <c r="U45" s="116"/>
      <c r="V45" s="12"/>
      <c r="W45" s="12"/>
    </row>
    <row r="46" spans="1:23" s="7" customFormat="1" ht="16.149999999999999" customHeight="1" x14ac:dyDescent="0.15">
      <c r="A46" s="45"/>
      <c r="K46" s="45"/>
      <c r="M46" s="116" t="s">
        <v>35</v>
      </c>
      <c r="N46" s="116"/>
      <c r="O46" s="116"/>
      <c r="P46" s="116"/>
      <c r="Q46" s="116"/>
      <c r="R46" s="116"/>
      <c r="S46" s="116"/>
      <c r="T46" s="116"/>
      <c r="U46" s="116"/>
      <c r="V46" s="12"/>
      <c r="W46" s="12"/>
    </row>
    <row r="47" spans="1:23" s="7" customFormat="1" ht="16.149999999999999" customHeight="1" x14ac:dyDescent="0.15">
      <c r="A47" s="45"/>
      <c r="K47" s="45"/>
      <c r="M47" s="113" t="s">
        <v>72</v>
      </c>
      <c r="N47" s="113"/>
      <c r="O47" s="113"/>
      <c r="P47" s="113"/>
      <c r="Q47" s="113"/>
      <c r="R47" s="113"/>
      <c r="S47" s="113"/>
      <c r="T47" s="113"/>
      <c r="U47" s="113"/>
      <c r="V47" s="12"/>
      <c r="W47" s="12"/>
    </row>
    <row r="48" spans="1:23" s="7" customFormat="1" ht="16.149999999999999" customHeight="1" x14ac:dyDescent="0.15">
      <c r="A48" s="45"/>
      <c r="K48" s="45"/>
      <c r="M48" s="113" t="s">
        <v>73</v>
      </c>
      <c r="N48" s="113"/>
      <c r="O48" s="113"/>
      <c r="P48" s="113"/>
      <c r="Q48" s="113"/>
      <c r="R48" s="113"/>
      <c r="S48" s="113"/>
      <c r="T48" s="113"/>
      <c r="U48" s="113"/>
      <c r="V48" s="12"/>
      <c r="W48" s="12"/>
    </row>
    <row r="49" spans="1:26" s="7" customFormat="1" ht="16.149999999999999" customHeight="1" x14ac:dyDescent="0.15">
      <c r="A49" s="45"/>
      <c r="K49" s="45"/>
      <c r="M49" s="113" t="s">
        <v>90</v>
      </c>
      <c r="N49" s="113"/>
      <c r="O49" s="113"/>
      <c r="P49" s="113"/>
      <c r="Q49" s="113"/>
      <c r="R49" s="113"/>
      <c r="S49" s="113"/>
      <c r="T49" s="113"/>
      <c r="U49" s="113"/>
      <c r="V49" s="12"/>
      <c r="W49" s="12"/>
    </row>
    <row r="50" spans="1:26" s="7" customFormat="1" ht="16.149999999999999" customHeight="1" x14ac:dyDescent="0.15">
      <c r="A50" s="45"/>
      <c r="K50" s="45"/>
      <c r="M50" s="113" t="s">
        <v>91</v>
      </c>
      <c r="N50" s="113"/>
      <c r="O50" s="113"/>
      <c r="P50" s="113"/>
      <c r="Q50" s="113"/>
      <c r="R50" s="113"/>
      <c r="S50" s="113"/>
      <c r="T50" s="113"/>
      <c r="U50" s="113"/>
      <c r="V50" s="12"/>
      <c r="W50" s="12"/>
    </row>
    <row r="51" spans="1:26" s="7" customFormat="1" ht="16.149999999999999" customHeight="1" x14ac:dyDescent="0.15">
      <c r="A51" s="45"/>
      <c r="K51" s="45"/>
      <c r="M51" s="113" t="s">
        <v>92</v>
      </c>
      <c r="N51" s="113"/>
      <c r="O51" s="113"/>
      <c r="P51" s="113"/>
      <c r="Q51" s="113"/>
      <c r="R51" s="113"/>
      <c r="S51" s="113"/>
      <c r="T51" s="113"/>
      <c r="U51" s="113"/>
      <c r="V51" s="12"/>
      <c r="W51" s="12"/>
    </row>
    <row r="52" spans="1:26" s="7" customFormat="1" ht="16.149999999999999" customHeight="1" x14ac:dyDescent="0.15">
      <c r="A52" s="45"/>
      <c r="K52" s="45"/>
      <c r="M52" s="113" t="s">
        <v>93</v>
      </c>
      <c r="N52" s="113"/>
      <c r="O52" s="113"/>
      <c r="P52" s="113"/>
      <c r="Q52" s="113"/>
      <c r="R52" s="113"/>
      <c r="S52" s="113"/>
      <c r="T52" s="113"/>
      <c r="U52" s="113"/>
      <c r="V52" s="12"/>
      <c r="W52" s="12"/>
    </row>
    <row r="53" spans="1:26" s="7" customFormat="1" ht="16.149999999999999" customHeight="1" x14ac:dyDescent="0.15">
      <c r="A53" s="45"/>
      <c r="B53" s="5"/>
      <c r="C53" s="5"/>
      <c r="D53" s="13"/>
      <c r="E53" s="5"/>
      <c r="F53" s="5"/>
      <c r="G53" s="13"/>
      <c r="H53" s="5"/>
      <c r="I53" s="5"/>
      <c r="J53" s="5"/>
      <c r="K53" s="45"/>
      <c r="M53" s="113" t="s">
        <v>94</v>
      </c>
      <c r="N53" s="113"/>
      <c r="O53" s="113"/>
      <c r="P53" s="113"/>
      <c r="Q53" s="113"/>
      <c r="R53" s="113"/>
      <c r="S53" s="113"/>
      <c r="T53" s="113"/>
      <c r="U53" s="113"/>
      <c r="V53" s="12"/>
      <c r="W53" s="12"/>
    </row>
    <row r="54" spans="1:26" s="7" customFormat="1" ht="16.149999999999999" customHeight="1" x14ac:dyDescent="0.15">
      <c r="A54" s="45"/>
      <c r="B54" s="5"/>
      <c r="C54" s="5"/>
      <c r="D54" s="13"/>
      <c r="E54" s="5"/>
      <c r="F54" s="5"/>
      <c r="G54" s="13"/>
      <c r="H54" s="5"/>
      <c r="I54" s="5"/>
      <c r="J54" s="5"/>
      <c r="K54" s="45"/>
      <c r="M54" s="113" t="s">
        <v>95</v>
      </c>
      <c r="N54" s="113"/>
      <c r="O54" s="113"/>
      <c r="P54" s="113"/>
      <c r="Q54" s="113"/>
      <c r="R54" s="113"/>
      <c r="S54" s="113"/>
      <c r="T54" s="113"/>
      <c r="U54" s="113"/>
      <c r="V54" s="12"/>
      <c r="W54" s="12"/>
    </row>
    <row r="55" spans="1:26" s="7" customFormat="1" ht="16.149999999999999" customHeight="1" x14ac:dyDescent="0.15">
      <c r="A55" s="45"/>
      <c r="B55" s="47"/>
      <c r="C55" s="47"/>
      <c r="D55" s="47"/>
      <c r="E55" s="47"/>
      <c r="F55" s="47"/>
      <c r="G55" s="47"/>
      <c r="H55" s="47"/>
      <c r="I55" s="47"/>
      <c r="J55" s="47"/>
      <c r="K55" s="45"/>
      <c r="M55" s="116" t="s">
        <v>36</v>
      </c>
      <c r="N55" s="116"/>
      <c r="O55" s="116"/>
      <c r="P55" s="116"/>
      <c r="Q55" s="116"/>
      <c r="R55" s="116"/>
      <c r="S55" s="116"/>
      <c r="T55" s="116"/>
      <c r="U55" s="116"/>
      <c r="V55" s="12"/>
      <c r="W55" s="12"/>
    </row>
    <row r="56" spans="1:26" s="7" customFormat="1" ht="16.149999999999999" customHeight="1" x14ac:dyDescent="0.15">
      <c r="A56" s="45"/>
      <c r="B56" s="5"/>
      <c r="C56" s="5"/>
      <c r="D56" s="13"/>
      <c r="E56" s="5"/>
      <c r="F56" s="5"/>
      <c r="G56" s="13"/>
      <c r="H56" s="5"/>
      <c r="I56" s="5"/>
      <c r="J56" s="5"/>
      <c r="K56" s="45"/>
      <c r="M56" s="113" t="s">
        <v>98</v>
      </c>
      <c r="N56" s="113"/>
      <c r="O56" s="113"/>
      <c r="P56" s="113"/>
      <c r="Q56" s="113"/>
      <c r="R56" s="113"/>
      <c r="S56" s="113"/>
      <c r="T56" s="113"/>
      <c r="U56" s="113"/>
      <c r="V56" s="12"/>
      <c r="W56" s="12"/>
    </row>
    <row r="57" spans="1:26" s="7" customFormat="1" ht="16.149999999999999" customHeight="1" x14ac:dyDescent="0.15">
      <c r="A57" s="45"/>
      <c r="B57" s="5"/>
      <c r="C57" s="5"/>
      <c r="D57" s="13"/>
      <c r="E57" s="5"/>
      <c r="F57" s="5"/>
      <c r="G57" s="13"/>
      <c r="H57" s="5"/>
      <c r="I57" s="5"/>
      <c r="J57" s="5"/>
      <c r="K57" s="45"/>
      <c r="M57" s="116" t="s">
        <v>37</v>
      </c>
      <c r="N57" s="116"/>
      <c r="O57" s="116"/>
      <c r="P57" s="116"/>
      <c r="Q57" s="116"/>
      <c r="R57" s="116"/>
      <c r="S57" s="116"/>
      <c r="T57" s="116"/>
      <c r="U57" s="116"/>
      <c r="V57" s="12"/>
      <c r="W57" s="12"/>
    </row>
    <row r="58" spans="1:26" ht="16.149999999999999" customHeight="1" x14ac:dyDescent="0.15">
      <c r="A58" s="47"/>
      <c r="K58" s="47"/>
      <c r="M58" s="116" t="s">
        <v>38</v>
      </c>
      <c r="N58" s="116"/>
      <c r="O58" s="116"/>
      <c r="P58" s="116"/>
      <c r="Q58" s="116"/>
      <c r="R58" s="116"/>
      <c r="S58" s="116"/>
      <c r="T58" s="116"/>
      <c r="U58" s="116"/>
      <c r="V58" s="12"/>
      <c r="W58" s="12"/>
      <c r="X58"/>
      <c r="Y58"/>
      <c r="Z58"/>
    </row>
    <row r="59" spans="1:26" ht="16.149999999999999" customHeight="1" x14ac:dyDescent="0.15">
      <c r="A59" s="47"/>
      <c r="K59" s="47"/>
      <c r="M59" s="112" t="s">
        <v>96</v>
      </c>
      <c r="N59" s="112"/>
      <c r="O59" s="112"/>
      <c r="P59" s="112"/>
      <c r="Q59" s="112"/>
      <c r="R59" s="112"/>
      <c r="S59" s="112"/>
      <c r="T59" s="112"/>
      <c r="U59" s="112"/>
      <c r="V59" s="12"/>
      <c r="W59" s="12"/>
      <c r="X59"/>
      <c r="Y59"/>
      <c r="Z59"/>
    </row>
    <row r="60" spans="1:26" ht="16.149999999999999" customHeight="1" x14ac:dyDescent="0.15">
      <c r="A60" s="47"/>
      <c r="K60" s="47"/>
      <c r="M60" s="112" t="s">
        <v>97</v>
      </c>
      <c r="N60" s="112"/>
      <c r="O60" s="112"/>
      <c r="P60" s="112"/>
      <c r="Q60" s="112"/>
      <c r="R60" s="112"/>
      <c r="S60" s="112"/>
      <c r="T60" s="112"/>
      <c r="U60" s="112"/>
      <c r="V60" s="7"/>
      <c r="W60" s="7"/>
      <c r="X60"/>
      <c r="Y60"/>
      <c r="Z60"/>
    </row>
    <row r="61" spans="1:26" x14ac:dyDescent="0.15">
      <c r="R61"/>
      <c r="S61"/>
      <c r="T61"/>
      <c r="U61"/>
      <c r="V61"/>
      <c r="W61"/>
      <c r="X61"/>
      <c r="Y61"/>
      <c r="Z61"/>
    </row>
    <row r="64" spans="1:26" x14ac:dyDescent="0.15">
      <c r="R64"/>
      <c r="S64"/>
      <c r="T64"/>
      <c r="U64"/>
      <c r="V64"/>
      <c r="W64"/>
      <c r="X64"/>
    </row>
    <row r="65" spans="18:24" x14ac:dyDescent="0.15">
      <c r="R65"/>
      <c r="S65"/>
      <c r="T65"/>
      <c r="U65"/>
      <c r="V65"/>
      <c r="W65"/>
      <c r="X65"/>
    </row>
    <row r="66" spans="18:24" x14ac:dyDescent="0.15">
      <c r="R66"/>
      <c r="S66"/>
      <c r="T66"/>
      <c r="U66"/>
      <c r="V66"/>
      <c r="W66"/>
      <c r="X66"/>
    </row>
    <row r="67" spans="18:24" x14ac:dyDescent="0.15">
      <c r="R67"/>
      <c r="S67"/>
      <c r="T67"/>
      <c r="U67"/>
      <c r="V67"/>
      <c r="W67"/>
      <c r="X67"/>
    </row>
    <row r="68" spans="18:24" x14ac:dyDescent="0.15">
      <c r="R68"/>
      <c r="S68"/>
      <c r="T68"/>
      <c r="U68"/>
      <c r="V68"/>
      <c r="W68"/>
      <c r="X68"/>
    </row>
    <row r="69" spans="18:24" x14ac:dyDescent="0.15">
      <c r="R69"/>
      <c r="S69"/>
      <c r="T69"/>
      <c r="U69"/>
      <c r="V69"/>
      <c r="W69"/>
      <c r="X69"/>
    </row>
    <row r="70" spans="18:24" x14ac:dyDescent="0.15">
      <c r="R70"/>
      <c r="S70"/>
      <c r="T70"/>
      <c r="U70"/>
      <c r="V70"/>
      <c r="W70"/>
      <c r="X70"/>
    </row>
    <row r="72" spans="18:24" x14ac:dyDescent="0.15">
      <c r="R72"/>
      <c r="S72"/>
      <c r="T72"/>
      <c r="U72"/>
      <c r="V72"/>
    </row>
    <row r="73" spans="18:24" x14ac:dyDescent="0.15">
      <c r="R73"/>
      <c r="S73"/>
      <c r="T73"/>
      <c r="U73"/>
      <c r="V73"/>
    </row>
    <row r="74" spans="18:24" x14ac:dyDescent="0.15">
      <c r="R74"/>
      <c r="S74"/>
      <c r="T74"/>
      <c r="U74"/>
      <c r="V74"/>
    </row>
    <row r="75" spans="18:24" x14ac:dyDescent="0.15">
      <c r="R75"/>
      <c r="S75"/>
      <c r="T75"/>
      <c r="U75"/>
      <c r="V75"/>
    </row>
    <row r="76" spans="18:24" x14ac:dyDescent="0.15">
      <c r="R76"/>
      <c r="S76"/>
      <c r="T76"/>
      <c r="U76"/>
      <c r="V76"/>
    </row>
    <row r="77" spans="18:24" x14ac:dyDescent="0.15">
      <c r="R77"/>
      <c r="S77"/>
      <c r="T77"/>
      <c r="U77"/>
      <c r="V77"/>
    </row>
    <row r="78" spans="18:24" x14ac:dyDescent="0.15">
      <c r="R78"/>
      <c r="S78"/>
      <c r="T78"/>
      <c r="U78"/>
      <c r="V78"/>
    </row>
  </sheetData>
  <sheetProtection algorithmName="SHA-512" hashValue="10mqgma+FpBC1QlKLUwfep7hTs2DDWx69zrz1uPk4HGPG6ch1zZXjQxp49blc0GGMNshEauhr2On2+bzRzsyKA==" saltValue="x+bbdo8ZWNKlNyWC7mRE6Q==" spinCount="100000" sheet="1" objects="1" scenarios="1"/>
  <protectedRanges>
    <protectedRange sqref="B9:D16 I9:K16 F9:G16" name="入力範囲"/>
  </protectedRanges>
  <mergeCells count="96">
    <mergeCell ref="M31:U31"/>
    <mergeCell ref="M48:U48"/>
    <mergeCell ref="M30:U30"/>
    <mergeCell ref="Q38:R38"/>
    <mergeCell ref="M22:N22"/>
    <mergeCell ref="P22:U22"/>
    <mergeCell ref="P23:U23"/>
    <mergeCell ref="N24:U24"/>
    <mergeCell ref="M26:U28"/>
    <mergeCell ref="A19:K19"/>
    <mergeCell ref="A20:K20"/>
    <mergeCell ref="A21:K21"/>
    <mergeCell ref="F32:J32"/>
    <mergeCell ref="F33:J33"/>
    <mergeCell ref="A22:K22"/>
    <mergeCell ref="A24:K24"/>
    <mergeCell ref="A25:K25"/>
    <mergeCell ref="A28:K28"/>
    <mergeCell ref="A29:K29"/>
    <mergeCell ref="A30:K30"/>
    <mergeCell ref="B33:B34"/>
    <mergeCell ref="F34:J34"/>
    <mergeCell ref="C34:E34"/>
    <mergeCell ref="R16:S16"/>
    <mergeCell ref="T16:U16"/>
    <mergeCell ref="A18:K18"/>
    <mergeCell ref="M17:N17"/>
    <mergeCell ref="O17:Q17"/>
    <mergeCell ref="R17:S17"/>
    <mergeCell ref="T17:U17"/>
    <mergeCell ref="M16:N16"/>
    <mergeCell ref="O16:Q16"/>
    <mergeCell ref="T1:U1"/>
    <mergeCell ref="A5:K5"/>
    <mergeCell ref="O5:Q5"/>
    <mergeCell ref="R5:S5"/>
    <mergeCell ref="T5:U5"/>
    <mergeCell ref="A2:K3"/>
    <mergeCell ref="M2:U3"/>
    <mergeCell ref="J1:K1"/>
    <mergeCell ref="M5:M6"/>
    <mergeCell ref="B6:B8"/>
    <mergeCell ref="A6:A8"/>
    <mergeCell ref="C6:J6"/>
    <mergeCell ref="C7:E7"/>
    <mergeCell ref="F7:H7"/>
    <mergeCell ref="M57:U57"/>
    <mergeCell ref="M58:U58"/>
    <mergeCell ref="M59:U59"/>
    <mergeCell ref="M32:U32"/>
    <mergeCell ref="Q34:R34"/>
    <mergeCell ref="Q35:Q37"/>
    <mergeCell ref="M21:N21"/>
    <mergeCell ref="M49:U49"/>
    <mergeCell ref="I7:J7"/>
    <mergeCell ref="K6:K8"/>
    <mergeCell ref="A23:K23"/>
    <mergeCell ref="A26:K26"/>
    <mergeCell ref="A27:K27"/>
    <mergeCell ref="C32:E32"/>
    <mergeCell ref="C33:E33"/>
    <mergeCell ref="M15:N15"/>
    <mergeCell ref="O15:Q15"/>
    <mergeCell ref="R15:S15"/>
    <mergeCell ref="T15:U15"/>
    <mergeCell ref="Q7:Q14"/>
    <mergeCell ref="B35:B36"/>
    <mergeCell ref="F40:J40"/>
    <mergeCell ref="M60:U60"/>
    <mergeCell ref="M56:U56"/>
    <mergeCell ref="M50:U50"/>
    <mergeCell ref="M51:U51"/>
    <mergeCell ref="M19:N19"/>
    <mergeCell ref="M52:U52"/>
    <mergeCell ref="M53:U53"/>
    <mergeCell ref="M54:U54"/>
    <mergeCell ref="M55:U55"/>
    <mergeCell ref="M41:U43"/>
    <mergeCell ref="M45:U45"/>
    <mergeCell ref="M46:U46"/>
    <mergeCell ref="M47:U47"/>
    <mergeCell ref="M20:N20"/>
    <mergeCell ref="P20:U20"/>
    <mergeCell ref="P19:U19"/>
    <mergeCell ref="F42:J42"/>
    <mergeCell ref="F41:J41"/>
    <mergeCell ref="C40:E42"/>
    <mergeCell ref="B37:B42"/>
    <mergeCell ref="F36:J36"/>
    <mergeCell ref="C35:E35"/>
    <mergeCell ref="C36:E36"/>
    <mergeCell ref="C37:E39"/>
    <mergeCell ref="F37:J37"/>
    <mergeCell ref="F38:J38"/>
    <mergeCell ref="F39:J39"/>
    <mergeCell ref="F35:J35"/>
  </mergeCells>
  <phoneticPr fontId="12"/>
  <dataValidations xWindow="301" yWindow="445" count="4">
    <dataValidation type="whole" allowBlank="1" showInputMessage="1" showErrorMessage="1" promptTitle="給与、年金以外の所得を入力してください" prompt="※所得がない場合は０と入力してください_x000a__x000a_※国保に加入しない世帯主の所得は法定軽減の算定にのみ使用されます" sqref="J9" xr:uid="{7A3FDA37-A1C5-412B-BA3F-8B8EBD80D730}">
      <formula1>0</formula1>
      <formula2>1000000000000</formula2>
    </dataValidation>
    <dataValidation type="whole" allowBlank="1" showInputMessage="1" showErrorMessage="1" promptTitle="給与、年金以外の所得を入力してください" prompt="※所得がない場合は０と入力してください" sqref="J10:J16" xr:uid="{F5D8D382-CF24-4645-8C6A-CDBC2956659F}">
      <formula1>0</formula1>
      <formula2>1000000000000</formula2>
    </dataValidation>
    <dataValidation type="whole" allowBlank="1" showInputMessage="1" showErrorMessage="1" promptTitle="収入金額を入力してください" prompt="※収入がない場合は0を入力してください。" sqref="G10:G16 D10:D16" xr:uid="{58669990-2DA3-4990-8E9B-C79A8F0F2100}">
      <formula1>0</formula1>
      <formula2>100000000</formula2>
    </dataValidation>
    <dataValidation type="whole" allowBlank="1" showInputMessage="1" showErrorMessage="1" promptTitle="収入金額を入力してください" prompt="※収入がない場合は0を入力してください_x000a__x000a_※世帯主が未加入の場合、収入金額は軽減判定にのみ使用します" sqref="D9 G9" xr:uid="{AF1BDD79-3FB2-46F5-A274-6703A641DD27}">
      <formula1>0</formula1>
      <formula2>100000000</formula2>
    </dataValidation>
  </dataValidations>
  <printOptions horizontalCentered="1"/>
  <pageMargins left="0.19685039370078741" right="0.19685039370078741" top="0.39370078740157483" bottom="0.19685039370078741" header="0" footer="0"/>
  <pageSetup paperSize="9" scale="91" fitToHeight="0" orientation="portrait" r:id="rId1"/>
  <headerFooter>
    <oddHeader>&amp;R&amp;P/&amp;N</oddHeader>
  </headerFooter>
  <drawing r:id="rId2"/>
  <extLst>
    <ext xmlns:x14="http://schemas.microsoft.com/office/spreadsheetml/2009/9/main" uri="{CCE6A557-97BC-4b89-ADB6-D9C93CAAB3DF}">
      <x14:dataValidations xmlns:xm="http://schemas.microsoft.com/office/excel/2006/main" xWindow="301" yWindow="445" count="5">
        <x14:dataValidation type="list" showInputMessage="1" showErrorMessage="1" promptTitle="世帯主の加入有無と該当する年齢をリストから選択してください" prompt="　" xr:uid="{A2CA4D09-FA15-4B6F-AB31-C588DDDEE829}">
          <x14:formula1>
            <xm:f>基礎データ!$K$6:$K$10</xm:f>
          </x14:formula1>
          <xm:sqref>B9</xm:sqref>
        </x14:dataValidation>
        <x14:dataValidation type="list" showInputMessage="1" showErrorMessage="1" errorTitle="指定されていない項目です" promptTitle="加入者の年齢をリストから選択してください" prompt="※加入者がいない場合は入力不要です" xr:uid="{BBE18720-7F20-42EB-B20B-D42932455A31}">
          <x14:formula1>
            <xm:f>基礎データ!$M$6:$M$9</xm:f>
          </x14:formula1>
          <xm:sqref>B10:B16</xm:sqref>
        </x14:dataValidation>
        <x14:dataValidation type="list" allowBlank="1" showInputMessage="1" showErrorMessage="1" promptTitle="収入金額を入力する際に使用した書類をリストから選択してください" prompt="※確認書類を選択しなくても試算に影響ありません" xr:uid="{E85AF715-3E23-454D-8A1B-38F09943700A}">
          <x14:formula1>
            <xm:f>基礎データ!$O$6:$O$9</xm:f>
          </x14:formula1>
          <xm:sqref>C9:C16 F9:F16</xm:sqref>
        </x14:dataValidation>
        <x14:dataValidation type="list" allowBlank="1" showInputMessage="1" showErrorMessage="1" promptTitle="所得金額を入力する際に使用した書類をリストから選択してください" prompt="※確認書類を選択しなくても試算に影響ありません" xr:uid="{F58574B1-214D-4EF8-BEDC-0B8BE62304AB}">
          <x14:formula1>
            <xm:f>基礎データ!$O$7:$O$9</xm:f>
          </x14:formula1>
          <xm:sqref>I9:I16</xm:sqref>
        </x14:dataValidation>
        <x14:dataValidation type="list" allowBlank="1" showInputMessage="1" showErrorMessage="1" promptTitle="退職される場合は理由をリストから選択してください" prompt="※会社都合を選択すると給与所得を30％にした額で計算されます" xr:uid="{9A0D494E-F9D4-4D55-A145-317C26172379}">
          <x14:formula1>
            <xm:f>基礎データ!$Q$6:$Q$7</xm:f>
          </x14:formula1>
          <xm:sqref>K9:K16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14376-89D3-462B-880D-C59851A8B512}">
  <sheetPr codeName="Sheet2">
    <tabColor theme="5" tint="0.79998168889431442"/>
    <pageSetUpPr autoPageBreaks="0"/>
  </sheetPr>
  <dimension ref="A1:T64"/>
  <sheetViews>
    <sheetView showGridLines="0" showOutlineSymbols="0" zoomScale="115" zoomScaleNormal="115" workbookViewId="0"/>
  </sheetViews>
  <sheetFormatPr defaultRowHeight="13.5" x14ac:dyDescent="0.15"/>
  <cols>
    <col min="1" max="25" width="9.125" style="26" customWidth="1"/>
    <col min="26" max="28" width="9" style="26" customWidth="1"/>
    <col min="29" max="29" width="1.125" style="26" customWidth="1"/>
    <col min="30" max="31" width="9" style="26"/>
    <col min="32" max="32" width="6.375" style="26" customWidth="1"/>
    <col min="33" max="16384" width="9" style="26"/>
  </cols>
  <sheetData>
    <row r="1" spans="1:19" x14ac:dyDescent="0.15">
      <c r="A1" s="21" t="s">
        <v>70</v>
      </c>
      <c r="B1" s="4"/>
      <c r="C1" s="4"/>
      <c r="D1" s="4"/>
      <c r="E1" s="4"/>
      <c r="F1" s="4"/>
      <c r="G1" s="4"/>
      <c r="H1" s="4"/>
      <c r="I1" s="4"/>
      <c r="J1" s="4"/>
    </row>
    <row r="2" spans="1:19" x14ac:dyDescent="0.15">
      <c r="A2" s="2" t="s">
        <v>166</v>
      </c>
      <c r="B2" s="4"/>
      <c r="C2" s="4"/>
      <c r="D2" s="4"/>
      <c r="E2" s="4"/>
      <c r="F2" s="4"/>
      <c r="G2" s="4"/>
      <c r="H2" s="4"/>
      <c r="I2" s="4"/>
      <c r="J2" s="4"/>
    </row>
    <row r="3" spans="1:19" x14ac:dyDescent="0.15">
      <c r="A3" s="4"/>
      <c r="B3" s="4"/>
      <c r="C3" s="4"/>
      <c r="D3" s="4"/>
      <c r="E3" s="4"/>
      <c r="F3" s="4"/>
      <c r="G3" s="4"/>
      <c r="H3" s="4"/>
      <c r="I3" s="4"/>
      <c r="J3" s="4"/>
    </row>
    <row r="4" spans="1:19" x14ac:dyDescent="0.15">
      <c r="A4" s="153" t="s">
        <v>39</v>
      </c>
      <c r="B4" s="153"/>
      <c r="C4" s="153"/>
      <c r="D4" s="153"/>
      <c r="E4" s="153"/>
      <c r="F4" s="4"/>
    </row>
    <row r="5" spans="1:19" x14ac:dyDescent="0.15">
      <c r="A5" s="1"/>
      <c r="B5" s="1"/>
      <c r="C5" s="1" t="s">
        <v>2</v>
      </c>
      <c r="D5" s="1" t="s">
        <v>3</v>
      </c>
      <c r="E5" s="1" t="s">
        <v>4</v>
      </c>
      <c r="F5" s="4"/>
      <c r="G5" s="26" t="s">
        <v>110</v>
      </c>
      <c r="H5" s="4"/>
      <c r="I5" s="26" t="s">
        <v>111</v>
      </c>
      <c r="K5" s="21" t="s">
        <v>43</v>
      </c>
      <c r="L5" s="4"/>
      <c r="M5" s="21" t="s">
        <v>44</v>
      </c>
      <c r="N5" s="4"/>
      <c r="O5" s="4" t="s">
        <v>10</v>
      </c>
      <c r="P5" s="4"/>
      <c r="Q5" s="4" t="s">
        <v>45</v>
      </c>
      <c r="S5" s="26" t="s">
        <v>148</v>
      </c>
    </row>
    <row r="6" spans="1:19" x14ac:dyDescent="0.15">
      <c r="A6" s="154" t="s">
        <v>29</v>
      </c>
      <c r="B6" s="1" t="s">
        <v>30</v>
      </c>
      <c r="C6" s="2">
        <v>7.2499999999999995E-2</v>
      </c>
      <c r="D6" s="2">
        <v>3.85E-2</v>
      </c>
      <c r="E6" s="2">
        <v>1.7500000000000002E-2</v>
      </c>
      <c r="F6" s="4"/>
      <c r="G6" s="24">
        <v>430000</v>
      </c>
      <c r="H6" s="6"/>
      <c r="I6" s="24">
        <v>150000</v>
      </c>
      <c r="K6" s="15" t="s">
        <v>46</v>
      </c>
      <c r="L6" s="6"/>
      <c r="M6" s="16" t="s">
        <v>64</v>
      </c>
      <c r="N6" s="6"/>
      <c r="O6" s="16" t="s">
        <v>24</v>
      </c>
      <c r="P6" s="6"/>
      <c r="Q6" s="16" t="s">
        <v>13</v>
      </c>
      <c r="S6" s="78" t="s">
        <v>149</v>
      </c>
    </row>
    <row r="7" spans="1:19" x14ac:dyDescent="0.15">
      <c r="A7" s="154"/>
      <c r="B7" s="1" t="s">
        <v>31</v>
      </c>
      <c r="C7" s="3">
        <v>21200</v>
      </c>
      <c r="D7" s="3">
        <v>10500</v>
      </c>
      <c r="E7" s="3">
        <v>15200</v>
      </c>
      <c r="F7" s="4"/>
      <c r="H7" s="6"/>
      <c r="K7" s="15" t="s">
        <v>11</v>
      </c>
      <c r="L7" s="6"/>
      <c r="M7" s="16" t="s">
        <v>63</v>
      </c>
      <c r="N7" s="6"/>
      <c r="O7" s="16" t="s">
        <v>12</v>
      </c>
      <c r="P7" s="6"/>
      <c r="Q7" s="16" t="s">
        <v>47</v>
      </c>
      <c r="S7" s="78" t="s">
        <v>150</v>
      </c>
    </row>
    <row r="8" spans="1:19" x14ac:dyDescent="0.15">
      <c r="A8" s="154"/>
      <c r="B8" s="1" t="s">
        <v>32</v>
      </c>
      <c r="C8" s="3">
        <v>22300</v>
      </c>
      <c r="D8" s="3"/>
      <c r="E8" s="3"/>
      <c r="F8" s="4"/>
      <c r="H8" s="6"/>
      <c r="K8" s="15" t="s">
        <v>48</v>
      </c>
      <c r="L8" s="6"/>
      <c r="M8" s="16" t="str">
        <f>K7</f>
        <v>加入　40歳以上64歳以下</v>
      </c>
      <c r="N8" s="6"/>
      <c r="O8" s="16" t="s">
        <v>49</v>
      </c>
      <c r="P8" s="6"/>
      <c r="Q8" s="6"/>
      <c r="S8" s="78" t="s">
        <v>151</v>
      </c>
    </row>
    <row r="9" spans="1:19" x14ac:dyDescent="0.15">
      <c r="A9" s="154" t="s">
        <v>15</v>
      </c>
      <c r="B9" s="154"/>
      <c r="C9" s="3">
        <v>650000</v>
      </c>
      <c r="D9" s="3">
        <v>240000</v>
      </c>
      <c r="E9" s="3">
        <v>170000</v>
      </c>
      <c r="F9" s="4"/>
      <c r="H9" s="6"/>
      <c r="K9" s="15" t="s">
        <v>50</v>
      </c>
      <c r="L9" s="6"/>
      <c r="M9" s="16" t="str">
        <f>K8</f>
        <v>加入　65歳以上74歳以下</v>
      </c>
      <c r="N9" s="6"/>
      <c r="O9" s="16" t="s">
        <v>51</v>
      </c>
      <c r="P9" s="6"/>
      <c r="Q9" s="6"/>
      <c r="S9" s="78" t="s">
        <v>152</v>
      </c>
    </row>
    <row r="10" spans="1:19" x14ac:dyDescent="0.15">
      <c r="A10" s="4"/>
      <c r="B10" s="4"/>
      <c r="C10" s="4"/>
      <c r="D10" s="4"/>
      <c r="E10" s="4"/>
      <c r="F10" s="4"/>
      <c r="H10" s="6"/>
      <c r="I10" s="4"/>
      <c r="K10" s="15" t="s">
        <v>52</v>
      </c>
      <c r="L10" s="6"/>
      <c r="M10" s="6"/>
      <c r="N10" s="6"/>
      <c r="O10" s="6"/>
      <c r="P10" s="6"/>
      <c r="Q10" s="6"/>
    </row>
    <row r="11" spans="1:19" x14ac:dyDescent="0.15">
      <c r="A11" s="153" t="s">
        <v>40</v>
      </c>
      <c r="B11" s="153"/>
      <c r="C11" s="153"/>
      <c r="D11" s="153"/>
      <c r="E11" s="153"/>
      <c r="F11" s="4"/>
      <c r="G11" s="4"/>
      <c r="H11" s="4"/>
      <c r="I11" s="4"/>
      <c r="J11" s="4"/>
    </row>
    <row r="12" spans="1:19" ht="40.5" x14ac:dyDescent="0.15">
      <c r="A12" s="22"/>
      <c r="B12" s="22" t="s">
        <v>113</v>
      </c>
      <c r="C12" s="35" t="s">
        <v>117</v>
      </c>
      <c r="D12" s="25" t="s">
        <v>141</v>
      </c>
      <c r="E12" s="25" t="s">
        <v>112</v>
      </c>
      <c r="F12" s="25" t="s">
        <v>138</v>
      </c>
      <c r="G12" s="25" t="s">
        <v>114</v>
      </c>
      <c r="H12" s="25" t="s">
        <v>115</v>
      </c>
      <c r="I12" s="25" t="s">
        <v>116</v>
      </c>
    </row>
    <row r="13" spans="1:19" x14ac:dyDescent="0.15">
      <c r="A13" s="22" t="str">
        <f>試算表!A9</f>
        <v>世帯主</v>
      </c>
      <c r="B13" s="15">
        <f>試算表!B9</f>
        <v>0</v>
      </c>
      <c r="C13" s="1">
        <f>試算表!K9</f>
        <v>0</v>
      </c>
      <c r="D13" s="44">
        <f>IF(B13=$K$8,0,IF(C13=$Q$7,0.7,0))</f>
        <v>0</v>
      </c>
      <c r="E13" s="20" t="str">
        <f t="shared" ref="E13:E20" si="0">IF(B13=$M$6,"〇","✖")</f>
        <v>✖</v>
      </c>
      <c r="F13" s="44">
        <f t="shared" ref="F13:F20" si="1">IF(E13="〇",0.5,0)</f>
        <v>0</v>
      </c>
      <c r="G13" s="151" t="str">
        <f t="shared" ref="G13:G20" si="2">IF(LEFT(B13,2)="加入","〇","✖")</f>
        <v>✖</v>
      </c>
      <c r="H13" s="152"/>
      <c r="I13" s="20" t="str">
        <f t="shared" ref="I13:I20" si="3">IF(B13=$K$7,"〇","✖")</f>
        <v>✖</v>
      </c>
    </row>
    <row r="14" spans="1:19" x14ac:dyDescent="0.15">
      <c r="A14" s="22" t="str">
        <f>試算表!A10</f>
        <v>世帯員１</v>
      </c>
      <c r="B14" s="15">
        <f>試算表!B10</f>
        <v>0</v>
      </c>
      <c r="C14" s="1">
        <f>試算表!K10</f>
        <v>0</v>
      </c>
      <c r="D14" s="44">
        <f t="shared" ref="D14:D20" si="4">IF(B14=$K$8,0,IF(C14=$Q$7,0.7,0))</f>
        <v>0</v>
      </c>
      <c r="E14" s="20" t="str">
        <f t="shared" si="0"/>
        <v>✖</v>
      </c>
      <c r="F14" s="44">
        <f t="shared" si="1"/>
        <v>0</v>
      </c>
      <c r="G14" s="151" t="str">
        <f t="shared" si="2"/>
        <v>✖</v>
      </c>
      <c r="H14" s="152"/>
      <c r="I14" s="20" t="str">
        <f t="shared" si="3"/>
        <v>✖</v>
      </c>
    </row>
    <row r="15" spans="1:19" x14ac:dyDescent="0.15">
      <c r="A15" s="22" t="str">
        <f>試算表!A11</f>
        <v>世帯員２</v>
      </c>
      <c r="B15" s="15">
        <f>試算表!B11</f>
        <v>0</v>
      </c>
      <c r="C15" s="1">
        <f>試算表!K11</f>
        <v>0</v>
      </c>
      <c r="D15" s="44">
        <f t="shared" si="4"/>
        <v>0</v>
      </c>
      <c r="E15" s="20" t="str">
        <f t="shared" si="0"/>
        <v>✖</v>
      </c>
      <c r="F15" s="44">
        <f t="shared" si="1"/>
        <v>0</v>
      </c>
      <c r="G15" s="151" t="str">
        <f t="shared" si="2"/>
        <v>✖</v>
      </c>
      <c r="H15" s="152"/>
      <c r="I15" s="20" t="str">
        <f t="shared" si="3"/>
        <v>✖</v>
      </c>
    </row>
    <row r="16" spans="1:19" x14ac:dyDescent="0.15">
      <c r="A16" s="22" t="str">
        <f>試算表!A12</f>
        <v>世帯員３</v>
      </c>
      <c r="B16" s="15">
        <f>試算表!B12</f>
        <v>0</v>
      </c>
      <c r="C16" s="1">
        <f>試算表!K12</f>
        <v>0</v>
      </c>
      <c r="D16" s="44">
        <f t="shared" si="4"/>
        <v>0</v>
      </c>
      <c r="E16" s="20" t="str">
        <f t="shared" si="0"/>
        <v>✖</v>
      </c>
      <c r="F16" s="44">
        <f t="shared" si="1"/>
        <v>0</v>
      </c>
      <c r="G16" s="151" t="str">
        <f t="shared" si="2"/>
        <v>✖</v>
      </c>
      <c r="H16" s="152"/>
      <c r="I16" s="20" t="str">
        <f t="shared" si="3"/>
        <v>✖</v>
      </c>
    </row>
    <row r="17" spans="1:20" x14ac:dyDescent="0.15">
      <c r="A17" s="22" t="str">
        <f>試算表!A13</f>
        <v>世帯員４</v>
      </c>
      <c r="B17" s="15">
        <f>試算表!B13</f>
        <v>0</v>
      </c>
      <c r="C17" s="1">
        <f>試算表!K13</f>
        <v>0</v>
      </c>
      <c r="D17" s="44">
        <f t="shared" si="4"/>
        <v>0</v>
      </c>
      <c r="E17" s="20" t="str">
        <f t="shared" si="0"/>
        <v>✖</v>
      </c>
      <c r="F17" s="44">
        <f t="shared" si="1"/>
        <v>0</v>
      </c>
      <c r="G17" s="151" t="str">
        <f t="shared" si="2"/>
        <v>✖</v>
      </c>
      <c r="H17" s="152"/>
      <c r="I17" s="20" t="str">
        <f t="shared" si="3"/>
        <v>✖</v>
      </c>
    </row>
    <row r="18" spans="1:20" x14ac:dyDescent="0.15">
      <c r="A18" s="22" t="str">
        <f>試算表!A14</f>
        <v>世帯員５</v>
      </c>
      <c r="B18" s="15">
        <f>試算表!B14</f>
        <v>0</v>
      </c>
      <c r="C18" s="1">
        <f>試算表!K14</f>
        <v>0</v>
      </c>
      <c r="D18" s="44">
        <f t="shared" si="4"/>
        <v>0</v>
      </c>
      <c r="E18" s="20" t="str">
        <f t="shared" si="0"/>
        <v>✖</v>
      </c>
      <c r="F18" s="44">
        <f t="shared" si="1"/>
        <v>0</v>
      </c>
      <c r="G18" s="151" t="str">
        <f t="shared" si="2"/>
        <v>✖</v>
      </c>
      <c r="H18" s="152"/>
      <c r="I18" s="20" t="str">
        <f t="shared" si="3"/>
        <v>✖</v>
      </c>
    </row>
    <row r="19" spans="1:20" x14ac:dyDescent="0.15">
      <c r="A19" s="22" t="str">
        <f>試算表!A15</f>
        <v>世帯員６</v>
      </c>
      <c r="B19" s="15">
        <f>試算表!B15</f>
        <v>0</v>
      </c>
      <c r="C19" s="1">
        <f>試算表!K15</f>
        <v>0</v>
      </c>
      <c r="D19" s="44">
        <f t="shared" si="4"/>
        <v>0</v>
      </c>
      <c r="E19" s="20" t="str">
        <f t="shared" si="0"/>
        <v>✖</v>
      </c>
      <c r="F19" s="44">
        <f t="shared" si="1"/>
        <v>0</v>
      </c>
      <c r="G19" s="151" t="str">
        <f t="shared" si="2"/>
        <v>✖</v>
      </c>
      <c r="H19" s="152"/>
      <c r="I19" s="20" t="str">
        <f t="shared" si="3"/>
        <v>✖</v>
      </c>
    </row>
    <row r="20" spans="1:20" x14ac:dyDescent="0.15">
      <c r="A20" s="22" t="str">
        <f>試算表!A16</f>
        <v>世帯員７</v>
      </c>
      <c r="B20" s="15">
        <f>試算表!B16</f>
        <v>0</v>
      </c>
      <c r="C20" s="1">
        <f>試算表!K16</f>
        <v>0</v>
      </c>
      <c r="D20" s="44">
        <f t="shared" si="4"/>
        <v>0</v>
      </c>
      <c r="E20" s="20" t="str">
        <f t="shared" si="0"/>
        <v>✖</v>
      </c>
      <c r="F20" s="44">
        <f t="shared" si="1"/>
        <v>0</v>
      </c>
      <c r="G20" s="151" t="str">
        <f t="shared" si="2"/>
        <v>✖</v>
      </c>
      <c r="H20" s="152"/>
      <c r="I20" s="20" t="str">
        <f t="shared" si="3"/>
        <v>✖</v>
      </c>
    </row>
    <row r="21" spans="1:20" x14ac:dyDescent="0.15">
      <c r="A21" s="22" t="s">
        <v>41</v>
      </c>
      <c r="B21" s="20" t="s">
        <v>142</v>
      </c>
      <c r="C21" s="20" t="s">
        <v>142</v>
      </c>
      <c r="D21" s="20" t="s">
        <v>142</v>
      </c>
      <c r="E21" s="20" t="s">
        <v>142</v>
      </c>
      <c r="F21" s="20" t="s">
        <v>142</v>
      </c>
      <c r="G21" s="151">
        <f>COUNTIF(G13:H20,"〇")</f>
        <v>0</v>
      </c>
      <c r="H21" s="152"/>
      <c r="I21" s="20">
        <f>COUNTIF(I13:I20,"〇")</f>
        <v>0</v>
      </c>
    </row>
    <row r="22" spans="1:20" x14ac:dyDescent="0.15">
      <c r="A22" s="4"/>
      <c r="B22" s="4"/>
      <c r="C22" s="4"/>
      <c r="D22" s="4"/>
      <c r="E22" s="4"/>
      <c r="F22" s="4"/>
      <c r="G22" s="4"/>
    </row>
    <row r="23" spans="1:20" x14ac:dyDescent="0.15">
      <c r="A23" s="153" t="s">
        <v>42</v>
      </c>
      <c r="B23" s="153"/>
      <c r="C23" s="153"/>
      <c r="D23" s="153"/>
      <c r="E23" s="153"/>
      <c r="F23" s="4"/>
      <c r="G23" s="4"/>
    </row>
    <row r="24" spans="1:20" x14ac:dyDescent="0.15">
      <c r="A24" s="172"/>
      <c r="B24" s="177" t="s">
        <v>87</v>
      </c>
      <c r="C24" s="177" t="s">
        <v>88</v>
      </c>
      <c r="D24" s="173" t="s">
        <v>89</v>
      </c>
      <c r="E24" s="17"/>
      <c r="F24" s="175" t="s">
        <v>100</v>
      </c>
      <c r="G24" s="175"/>
      <c r="H24" s="175"/>
      <c r="I24" s="175"/>
      <c r="J24" s="175"/>
      <c r="L24" s="156" t="s">
        <v>107</v>
      </c>
      <c r="M24" s="157"/>
      <c r="N24" s="158"/>
      <c r="O24" s="156" t="s">
        <v>109</v>
      </c>
      <c r="P24" s="157"/>
      <c r="Q24" s="158"/>
      <c r="R24" s="169" t="s">
        <v>108</v>
      </c>
      <c r="S24" s="170"/>
      <c r="T24" s="171"/>
    </row>
    <row r="25" spans="1:20" x14ac:dyDescent="0.15">
      <c r="A25" s="172"/>
      <c r="B25" s="178"/>
      <c r="C25" s="178"/>
      <c r="D25" s="174"/>
      <c r="E25" s="17"/>
      <c r="F25" s="27" t="s">
        <v>102</v>
      </c>
      <c r="G25" s="27" t="s">
        <v>103</v>
      </c>
      <c r="H25" s="27" t="s">
        <v>101</v>
      </c>
      <c r="I25" s="27" t="s">
        <v>119</v>
      </c>
      <c r="J25" s="28" t="s">
        <v>120</v>
      </c>
      <c r="L25" s="27" t="s">
        <v>104</v>
      </c>
      <c r="M25" s="29" t="s">
        <v>105</v>
      </c>
      <c r="N25" s="27" t="s">
        <v>106</v>
      </c>
      <c r="O25" s="27" t="s">
        <v>104</v>
      </c>
      <c r="P25" s="29" t="s">
        <v>105</v>
      </c>
      <c r="Q25" s="27" t="s">
        <v>106</v>
      </c>
      <c r="R25" s="29" t="s">
        <v>99</v>
      </c>
      <c r="S25" s="29" t="s">
        <v>85</v>
      </c>
      <c r="T25" s="28" t="s">
        <v>101</v>
      </c>
    </row>
    <row r="26" spans="1:20" x14ac:dyDescent="0.15">
      <c r="A26" s="22" t="str">
        <f>A13</f>
        <v>世帯主</v>
      </c>
      <c r="B26" s="36">
        <f>試算表!D9</f>
        <v>0</v>
      </c>
      <c r="C26" s="36">
        <f>試算表!G9</f>
        <v>0</v>
      </c>
      <c r="D26" s="37">
        <f>試算表!J9</f>
        <v>0</v>
      </c>
      <c r="E26" s="38"/>
      <c r="F26" s="39">
        <f>IF(B26&lt;=550999,0,IF(B26&lt;=1618999,B26-550000,IF(B26&lt;=1619999,1069000,IF(B26&lt;=1621999,1070000,IF(B26&lt;=1623999,1072000,IF(B26&lt;=1627999,1074000,IF(B26&lt;=1799999,ROUNDDOWN(B26/4,-3)*4*0.6+100000,0)))))))</f>
        <v>0</v>
      </c>
      <c r="G26" s="39">
        <f>IF(B26&lt;=1799999,0,(IF(B26&lt;=3599999,ROUNDDOWN(B26/4,-3)*4*0.7-80000,IF(B26&lt;=6599999,ROUNDDOWN(B26/4,-3)*4*0.8-440000,IF(B26&lt;=8499999,B26*0.9-1100000,IF(B26&gt;=8500000,B26-1950000,))))))</f>
        <v>0</v>
      </c>
      <c r="H26" s="39">
        <f t="shared" ref="H26:H33" si="5">MAX(F26*(1-D13),G26*(1-D13),0)</f>
        <v>0</v>
      </c>
      <c r="I26" s="39">
        <f t="shared" ref="I26:I33" si="6">MAX(IF(H26&gt;100000,100000,H26)+IF(T26&gt;100000,100000,T26)-100000,0)</f>
        <v>0</v>
      </c>
      <c r="J26" s="40">
        <f>H26-I26</f>
        <v>0</v>
      </c>
      <c r="K26" s="41"/>
      <c r="L26" s="42">
        <f t="shared" ref="L26:L33" si="7">IF(C26&lt;=600000,0,IF(C26&lt;=1299999,C26-600000,IF(C26&lt;=4099999,C26*0.75-275000,IF(C26&lt;=7699999,C26*0.85-685000,IF(C26&lt;=9999999,C26*0.95-1455000,C26-1955000)))))</f>
        <v>0</v>
      </c>
      <c r="M26" s="43">
        <f t="shared" ref="M26:M33" si="8">IF(C26&lt;=500000,0,IF(C26&lt;=1299999,C26-500000,IF(C26&lt;=4099999,C26*0.75-175000,IF(C26&lt;=7699999,C26*0.85-585000,IF(C26&lt;=9999999,C26*0.95-1355000,C26-1855000)))))</f>
        <v>0</v>
      </c>
      <c r="N26" s="42">
        <f t="shared" ref="N26:N33" si="9">IF(C26&lt;=400000,0,IF(C26&lt;=1299999,C26-400000,IF(C26&lt;=4099999,C26*0.75-75000,IF(C26&lt;=7699999,C26*0.85-485000,IF(C26&lt;=9999999,C26*0.95-1255000,C26-1755000)))))</f>
        <v>0</v>
      </c>
      <c r="O26" s="39">
        <f>IF(C26&lt;=1100000,0,IF(C26&lt;=3299999,C26-1100000,IF(C26&lt;=4099999,C26*0.75-275000,IF(C26&lt;=7699999,C26*0.85-685000,IF(C26&lt;=9999999,C26*0.95-1455000,C26-1955000)))))</f>
        <v>0</v>
      </c>
      <c r="P26" s="39">
        <f t="shared" ref="P26:P33" si="10">IF(C26&lt;=1000000,0,IF(C26&lt;=3299999,C26-1000000,IF(C26&lt;=4099999,C26*0.75-175000,IF(C26&lt;=7699999,C26*0.85-585000,IF(C26&lt;=9999999,C26*0.95-1355000,C26-1855000)))))</f>
        <v>0</v>
      </c>
      <c r="Q26" s="39">
        <f t="shared" ref="Q26:Q33" si="11">IF(C26&lt;=900000,0,IF(C26&lt;=3299999,C26-900000,IF(C26&lt;=4099999,C26*0.75-75000,IF(C26&lt;=7699999,C26*0.85-485000,IF(C26&lt;=9999999,C26*0.95-1255000,C26-1755000)))))</f>
        <v>0</v>
      </c>
      <c r="R26" s="39" t="str">
        <f t="shared" ref="R26:R33" si="12">IF(B13=0,"",IF(OR(B13=$K$8,B13=$K$10),"65歳以上","65歳未満"))</f>
        <v/>
      </c>
      <c r="S26" s="43">
        <f t="shared" ref="S26:S33" si="13">H26+D26</f>
        <v>0</v>
      </c>
      <c r="T26" s="40">
        <f>IF(R26="65歳未満",IF(S26&lt;=10000000,L26,IF(S26&lt;=20000000,M26,IF(S26&gt;=20000001,N26,0))),IF(R26="65歳以上",IF(S26&lt;=10000000,O26,IF(S26&lt;=20000000,P26,IF(S26&gt;=20000001,Q26,0))),0))</f>
        <v>0</v>
      </c>
    </row>
    <row r="27" spans="1:20" x14ac:dyDescent="0.15">
      <c r="A27" s="22" t="str">
        <f t="shared" ref="A27:A33" si="14">A14</f>
        <v>世帯員１</v>
      </c>
      <c r="B27" s="36">
        <f>試算表!D10</f>
        <v>0</v>
      </c>
      <c r="C27" s="36">
        <f>試算表!G10</f>
        <v>0</v>
      </c>
      <c r="D27" s="37">
        <f>試算表!J10</f>
        <v>0</v>
      </c>
      <c r="E27" s="38"/>
      <c r="F27" s="39">
        <f t="shared" ref="F27:F33" si="15">IF(B27&lt;=550999,0,IF(B27&lt;=1618999,B27-550000,IF(B27&lt;=1619999,1069000,IF(B27&lt;=1621999,1070000,IF(B27&lt;=1623999,1072000,IF(B27&lt;=1627999,1074000,IF(B27&lt;=1799999,ROUNDDOWN(B27/4,-3)*4*0.6+100000,0)))))))</f>
        <v>0</v>
      </c>
      <c r="G27" s="39">
        <f t="shared" ref="G27:G33" si="16">IF(B27&lt;=1799999,0,(IF(B27&lt;=3599999,ROUNDDOWN(B27/4,-3)*4*0.7-80000,IF(B27&lt;=6599999,ROUNDDOWN(B27/4,-3)*4*0.8-440000,IF(B27&lt;=8499999,B27*0.9-1100000,IF(B27&gt;=8500000,B27-1950000,))))))</f>
        <v>0</v>
      </c>
      <c r="H27" s="39">
        <f t="shared" si="5"/>
        <v>0</v>
      </c>
      <c r="I27" s="39">
        <f t="shared" si="6"/>
        <v>0</v>
      </c>
      <c r="J27" s="40">
        <f t="shared" ref="J27:J33" si="17">H27-I27</f>
        <v>0</v>
      </c>
      <c r="K27" s="41"/>
      <c r="L27" s="42">
        <f t="shared" si="7"/>
        <v>0</v>
      </c>
      <c r="M27" s="43">
        <f t="shared" si="8"/>
        <v>0</v>
      </c>
      <c r="N27" s="42">
        <f t="shared" si="9"/>
        <v>0</v>
      </c>
      <c r="O27" s="39">
        <f t="shared" ref="O27:O33" si="18">IF(C27&lt;=1100000,0,IF(C27&lt;=3299999,C27-1100000,IF(C27&lt;=4099999,C27*0.75-275000,IF(C27&lt;=7699999,C27*0.85-685000,IF(C27&lt;=10000000,C27*0.95-1455000,C27-1955000)))))</f>
        <v>0</v>
      </c>
      <c r="P27" s="39">
        <f t="shared" si="10"/>
        <v>0</v>
      </c>
      <c r="Q27" s="39">
        <f t="shared" si="11"/>
        <v>0</v>
      </c>
      <c r="R27" s="39" t="str">
        <f t="shared" si="12"/>
        <v/>
      </c>
      <c r="S27" s="43">
        <f t="shared" si="13"/>
        <v>0</v>
      </c>
      <c r="T27" s="40">
        <f t="shared" ref="T27:T33" si="19">IF(R27="65歳未満",IF(S27&lt;=10000000,L27,IF(S27&lt;=20000000,M27,IF(S27&gt;=20000001,N27,0))),IF(R27="65歳以上",IF(S27&lt;=10000000,O27,IF(S27&lt;=20000000,P27,IF(S27&gt;=20000001,Q27,0))),0))</f>
        <v>0</v>
      </c>
    </row>
    <row r="28" spans="1:20" x14ac:dyDescent="0.15">
      <c r="A28" s="22" t="str">
        <f t="shared" si="14"/>
        <v>世帯員２</v>
      </c>
      <c r="B28" s="36">
        <f>試算表!D11</f>
        <v>0</v>
      </c>
      <c r="C28" s="36">
        <f>試算表!G11</f>
        <v>0</v>
      </c>
      <c r="D28" s="37">
        <f>試算表!J11</f>
        <v>0</v>
      </c>
      <c r="E28" s="38"/>
      <c r="F28" s="39">
        <f t="shared" si="15"/>
        <v>0</v>
      </c>
      <c r="G28" s="39">
        <f t="shared" si="16"/>
        <v>0</v>
      </c>
      <c r="H28" s="39">
        <f t="shared" si="5"/>
        <v>0</v>
      </c>
      <c r="I28" s="39">
        <f t="shared" si="6"/>
        <v>0</v>
      </c>
      <c r="J28" s="40">
        <f t="shared" si="17"/>
        <v>0</v>
      </c>
      <c r="K28" s="41"/>
      <c r="L28" s="42">
        <f t="shared" si="7"/>
        <v>0</v>
      </c>
      <c r="M28" s="43">
        <f t="shared" si="8"/>
        <v>0</v>
      </c>
      <c r="N28" s="42">
        <f t="shared" si="9"/>
        <v>0</v>
      </c>
      <c r="O28" s="39">
        <f t="shared" si="18"/>
        <v>0</v>
      </c>
      <c r="P28" s="39">
        <f t="shared" si="10"/>
        <v>0</v>
      </c>
      <c r="Q28" s="39">
        <f t="shared" si="11"/>
        <v>0</v>
      </c>
      <c r="R28" s="39" t="str">
        <f t="shared" si="12"/>
        <v/>
      </c>
      <c r="S28" s="43">
        <f t="shared" si="13"/>
        <v>0</v>
      </c>
      <c r="T28" s="40">
        <f>IF(R28="65歳未満",IF(S28&lt;=10000000,L28,IF(S28&lt;=20000000,M28,IF(S28&gt;=20000001,N28,0))),IF(R28="65歳以上",IF(S28&lt;=10000000,O28,IF(S28&lt;=20000000,P28,IF(S28&gt;=20000001,Q28,0))),0))</f>
        <v>0</v>
      </c>
    </row>
    <row r="29" spans="1:20" x14ac:dyDescent="0.15">
      <c r="A29" s="22" t="str">
        <f t="shared" si="14"/>
        <v>世帯員３</v>
      </c>
      <c r="B29" s="36">
        <f>試算表!D12</f>
        <v>0</v>
      </c>
      <c r="C29" s="36">
        <f>試算表!G12</f>
        <v>0</v>
      </c>
      <c r="D29" s="37">
        <f>試算表!J12</f>
        <v>0</v>
      </c>
      <c r="E29" s="38"/>
      <c r="F29" s="39">
        <f t="shared" si="15"/>
        <v>0</v>
      </c>
      <c r="G29" s="39">
        <f t="shared" si="16"/>
        <v>0</v>
      </c>
      <c r="H29" s="39">
        <f t="shared" si="5"/>
        <v>0</v>
      </c>
      <c r="I29" s="39">
        <f t="shared" si="6"/>
        <v>0</v>
      </c>
      <c r="J29" s="40">
        <f t="shared" si="17"/>
        <v>0</v>
      </c>
      <c r="K29" s="41"/>
      <c r="L29" s="42">
        <f t="shared" si="7"/>
        <v>0</v>
      </c>
      <c r="M29" s="43">
        <f t="shared" si="8"/>
        <v>0</v>
      </c>
      <c r="N29" s="42">
        <f t="shared" si="9"/>
        <v>0</v>
      </c>
      <c r="O29" s="39">
        <f t="shared" si="18"/>
        <v>0</v>
      </c>
      <c r="P29" s="39">
        <f t="shared" si="10"/>
        <v>0</v>
      </c>
      <c r="Q29" s="39">
        <f t="shared" si="11"/>
        <v>0</v>
      </c>
      <c r="R29" s="39" t="str">
        <f t="shared" si="12"/>
        <v/>
      </c>
      <c r="S29" s="43">
        <f t="shared" si="13"/>
        <v>0</v>
      </c>
      <c r="T29" s="40">
        <f t="shared" si="19"/>
        <v>0</v>
      </c>
    </row>
    <row r="30" spans="1:20" x14ac:dyDescent="0.15">
      <c r="A30" s="22" t="str">
        <f t="shared" si="14"/>
        <v>世帯員４</v>
      </c>
      <c r="B30" s="36">
        <f>試算表!D13</f>
        <v>0</v>
      </c>
      <c r="C30" s="36">
        <f>試算表!G13</f>
        <v>0</v>
      </c>
      <c r="D30" s="37">
        <f>試算表!J13</f>
        <v>0</v>
      </c>
      <c r="E30" s="38"/>
      <c r="F30" s="39">
        <f t="shared" si="15"/>
        <v>0</v>
      </c>
      <c r="G30" s="39">
        <f t="shared" si="16"/>
        <v>0</v>
      </c>
      <c r="H30" s="39">
        <f t="shared" si="5"/>
        <v>0</v>
      </c>
      <c r="I30" s="39">
        <f t="shared" si="6"/>
        <v>0</v>
      </c>
      <c r="J30" s="40">
        <f t="shared" si="17"/>
        <v>0</v>
      </c>
      <c r="K30" s="41"/>
      <c r="L30" s="42">
        <f t="shared" si="7"/>
        <v>0</v>
      </c>
      <c r="M30" s="43">
        <f t="shared" si="8"/>
        <v>0</v>
      </c>
      <c r="N30" s="42">
        <f t="shared" si="9"/>
        <v>0</v>
      </c>
      <c r="O30" s="39">
        <f t="shared" si="18"/>
        <v>0</v>
      </c>
      <c r="P30" s="39">
        <f t="shared" si="10"/>
        <v>0</v>
      </c>
      <c r="Q30" s="39">
        <f t="shared" si="11"/>
        <v>0</v>
      </c>
      <c r="R30" s="39" t="str">
        <f t="shared" si="12"/>
        <v/>
      </c>
      <c r="S30" s="43">
        <f t="shared" si="13"/>
        <v>0</v>
      </c>
      <c r="T30" s="40">
        <f t="shared" si="19"/>
        <v>0</v>
      </c>
    </row>
    <row r="31" spans="1:20" x14ac:dyDescent="0.15">
      <c r="A31" s="22" t="str">
        <f t="shared" si="14"/>
        <v>世帯員５</v>
      </c>
      <c r="B31" s="36">
        <f>試算表!D14</f>
        <v>0</v>
      </c>
      <c r="C31" s="36">
        <f>試算表!G14</f>
        <v>0</v>
      </c>
      <c r="D31" s="37">
        <f>試算表!J14</f>
        <v>0</v>
      </c>
      <c r="E31" s="38"/>
      <c r="F31" s="39">
        <f t="shared" si="15"/>
        <v>0</v>
      </c>
      <c r="G31" s="39">
        <f t="shared" si="16"/>
        <v>0</v>
      </c>
      <c r="H31" s="39">
        <f t="shared" si="5"/>
        <v>0</v>
      </c>
      <c r="I31" s="39">
        <f t="shared" si="6"/>
        <v>0</v>
      </c>
      <c r="J31" s="40">
        <f t="shared" si="17"/>
        <v>0</v>
      </c>
      <c r="K31" s="41"/>
      <c r="L31" s="42">
        <f t="shared" si="7"/>
        <v>0</v>
      </c>
      <c r="M31" s="43">
        <f t="shared" si="8"/>
        <v>0</v>
      </c>
      <c r="N31" s="42">
        <f t="shared" si="9"/>
        <v>0</v>
      </c>
      <c r="O31" s="39">
        <f t="shared" si="18"/>
        <v>0</v>
      </c>
      <c r="P31" s="39">
        <f t="shared" si="10"/>
        <v>0</v>
      </c>
      <c r="Q31" s="39">
        <f t="shared" si="11"/>
        <v>0</v>
      </c>
      <c r="R31" s="39" t="str">
        <f t="shared" si="12"/>
        <v/>
      </c>
      <c r="S31" s="43">
        <f t="shared" si="13"/>
        <v>0</v>
      </c>
      <c r="T31" s="40">
        <f t="shared" si="19"/>
        <v>0</v>
      </c>
    </row>
    <row r="32" spans="1:20" x14ac:dyDescent="0.15">
      <c r="A32" s="22" t="str">
        <f t="shared" si="14"/>
        <v>世帯員６</v>
      </c>
      <c r="B32" s="36">
        <f>試算表!D15</f>
        <v>0</v>
      </c>
      <c r="C32" s="36">
        <f>試算表!G15</f>
        <v>0</v>
      </c>
      <c r="D32" s="37">
        <f>試算表!J15</f>
        <v>0</v>
      </c>
      <c r="E32" s="38"/>
      <c r="F32" s="39">
        <f t="shared" si="15"/>
        <v>0</v>
      </c>
      <c r="G32" s="39">
        <f t="shared" si="16"/>
        <v>0</v>
      </c>
      <c r="H32" s="39">
        <f t="shared" si="5"/>
        <v>0</v>
      </c>
      <c r="I32" s="39">
        <f t="shared" si="6"/>
        <v>0</v>
      </c>
      <c r="J32" s="40">
        <f t="shared" si="17"/>
        <v>0</v>
      </c>
      <c r="K32" s="41"/>
      <c r="L32" s="42">
        <f t="shared" si="7"/>
        <v>0</v>
      </c>
      <c r="M32" s="43">
        <f t="shared" si="8"/>
        <v>0</v>
      </c>
      <c r="N32" s="42">
        <f t="shared" si="9"/>
        <v>0</v>
      </c>
      <c r="O32" s="39">
        <f t="shared" si="18"/>
        <v>0</v>
      </c>
      <c r="P32" s="39">
        <f t="shared" si="10"/>
        <v>0</v>
      </c>
      <c r="Q32" s="39">
        <f t="shared" si="11"/>
        <v>0</v>
      </c>
      <c r="R32" s="39" t="str">
        <f t="shared" si="12"/>
        <v/>
      </c>
      <c r="S32" s="43">
        <f t="shared" si="13"/>
        <v>0</v>
      </c>
      <c r="T32" s="40">
        <f t="shared" si="19"/>
        <v>0</v>
      </c>
    </row>
    <row r="33" spans="1:20" x14ac:dyDescent="0.15">
      <c r="A33" s="22" t="str">
        <f t="shared" si="14"/>
        <v>世帯員７</v>
      </c>
      <c r="B33" s="36">
        <f>試算表!D16</f>
        <v>0</v>
      </c>
      <c r="C33" s="36">
        <f>試算表!G16</f>
        <v>0</v>
      </c>
      <c r="D33" s="37">
        <f>試算表!J16</f>
        <v>0</v>
      </c>
      <c r="E33" s="38"/>
      <c r="F33" s="39">
        <f t="shared" si="15"/>
        <v>0</v>
      </c>
      <c r="G33" s="39">
        <f t="shared" si="16"/>
        <v>0</v>
      </c>
      <c r="H33" s="39">
        <f t="shared" si="5"/>
        <v>0</v>
      </c>
      <c r="I33" s="39">
        <f t="shared" si="6"/>
        <v>0</v>
      </c>
      <c r="J33" s="40">
        <f t="shared" si="17"/>
        <v>0</v>
      </c>
      <c r="K33" s="41"/>
      <c r="L33" s="42">
        <f t="shared" si="7"/>
        <v>0</v>
      </c>
      <c r="M33" s="43">
        <f t="shared" si="8"/>
        <v>0</v>
      </c>
      <c r="N33" s="42">
        <f t="shared" si="9"/>
        <v>0</v>
      </c>
      <c r="O33" s="39">
        <f t="shared" si="18"/>
        <v>0</v>
      </c>
      <c r="P33" s="39">
        <f t="shared" si="10"/>
        <v>0</v>
      </c>
      <c r="Q33" s="39">
        <f t="shared" si="11"/>
        <v>0</v>
      </c>
      <c r="R33" s="39" t="str">
        <f t="shared" si="12"/>
        <v/>
      </c>
      <c r="S33" s="43">
        <f t="shared" si="13"/>
        <v>0</v>
      </c>
      <c r="T33" s="40">
        <f t="shared" si="19"/>
        <v>0</v>
      </c>
    </row>
    <row r="34" spans="1:20" x14ac:dyDescent="0.15">
      <c r="A34" s="4"/>
      <c r="B34" s="4"/>
      <c r="C34" s="4"/>
      <c r="D34" s="4"/>
      <c r="E34" s="4"/>
      <c r="F34" s="4"/>
      <c r="G34" s="4"/>
    </row>
    <row r="35" spans="1:20" x14ac:dyDescent="0.15">
      <c r="A35" s="153" t="s">
        <v>121</v>
      </c>
      <c r="B35" s="153"/>
      <c r="C35" s="153"/>
      <c r="D35" s="153"/>
      <c r="E35" s="153"/>
      <c r="F35" s="4"/>
      <c r="G35" s="4"/>
    </row>
    <row r="36" spans="1:20" ht="13.5" customHeight="1" x14ac:dyDescent="0.15">
      <c r="A36" s="172"/>
      <c r="B36" s="156" t="s">
        <v>123</v>
      </c>
      <c r="C36" s="157"/>
      <c r="D36" s="158"/>
      <c r="E36" s="159" t="s">
        <v>127</v>
      </c>
      <c r="F36" s="159"/>
      <c r="G36" s="159"/>
      <c r="H36" s="159"/>
      <c r="J36" s="160" t="s">
        <v>129</v>
      </c>
      <c r="K36" s="160" t="s">
        <v>131</v>
      </c>
      <c r="M36" s="160" t="s">
        <v>132</v>
      </c>
      <c r="N36" s="160" t="s">
        <v>133</v>
      </c>
      <c r="O36" s="160" t="s">
        <v>134</v>
      </c>
      <c r="Q36" s="176" t="s">
        <v>135</v>
      </c>
      <c r="R36" s="176"/>
      <c r="S36" s="176"/>
    </row>
    <row r="37" spans="1:20" x14ac:dyDescent="0.15">
      <c r="A37" s="172"/>
      <c r="B37" s="27" t="s">
        <v>124</v>
      </c>
      <c r="C37" s="27" t="s">
        <v>125</v>
      </c>
      <c r="D37" s="27" t="s">
        <v>126</v>
      </c>
      <c r="E37" s="27" t="s">
        <v>119</v>
      </c>
      <c r="F37" s="27" t="s">
        <v>128</v>
      </c>
      <c r="G37" s="27" t="s">
        <v>125</v>
      </c>
      <c r="H37" s="27" t="s">
        <v>126</v>
      </c>
      <c r="J37" s="161"/>
      <c r="K37" s="161"/>
      <c r="M37" s="161"/>
      <c r="N37" s="161"/>
      <c r="O37" s="161"/>
      <c r="Q37" s="79" t="s">
        <v>155</v>
      </c>
      <c r="R37" s="83" t="s">
        <v>136</v>
      </c>
      <c r="S37" s="83" t="s">
        <v>137</v>
      </c>
    </row>
    <row r="38" spans="1:20" x14ac:dyDescent="0.15">
      <c r="A38" s="22" t="str">
        <f>A13</f>
        <v>世帯主</v>
      </c>
      <c r="B38" s="36">
        <f>J26</f>
        <v>0</v>
      </c>
      <c r="C38" s="36">
        <f>T26</f>
        <v>0</v>
      </c>
      <c r="D38" s="36">
        <f>D26</f>
        <v>0</v>
      </c>
      <c r="E38" s="36">
        <f>MAX(IF(H26&gt;100000,100000,H26)+IF(G38&gt;100000,100000,G38)-100000,0)</f>
        <v>0</v>
      </c>
      <c r="F38" s="36">
        <f>H26-E38</f>
        <v>0</v>
      </c>
      <c r="G38" s="36">
        <f>IF(T26-$I$6&gt;0,T26-$I$6,0)</f>
        <v>0</v>
      </c>
      <c r="H38" s="36">
        <f>D26</f>
        <v>0</v>
      </c>
      <c r="I38" s="41"/>
      <c r="J38" s="39">
        <f>IF(R26="65歳未満",SUM(B38:D38),IF(R26="65歳以上",SUM(F38:H38),0))</f>
        <v>0</v>
      </c>
      <c r="K38" s="39" t="str">
        <f>IF(B13&lt;&gt;0,IF(OR(B26&gt;550000,AND(R26="65歳未満",C26&gt;600000),C26&gt;1100000),"〇","×"),"×")</f>
        <v>×</v>
      </c>
      <c r="M38" s="39">
        <f>G6+100000*IF((K46-1)&lt;0,0,(K46-1))</f>
        <v>430000</v>
      </c>
      <c r="N38" s="39">
        <f>G6+295000*G21+100000*IF((K46-1)&lt;0,0,(K46-1))</f>
        <v>430000</v>
      </c>
      <c r="O38" s="39">
        <f>G6+545000*G21+100000*IF((K46-1)&lt;0,0,(K46-1))</f>
        <v>430000</v>
      </c>
      <c r="Q38" s="80" t="str">
        <f>IF(OR(試算表!B9="",試算表!D9="",試算表!G9="",試算表!J9=""),"✖","●")</f>
        <v>✖</v>
      </c>
      <c r="R38" s="81" t="str">
        <f>IF(OR(Q38="✖",G21=0),"-",IF(J46&lt;=M38,S6,IF(J46&lt;=N38,S7,IF(J46&lt;=O38,S8,S9))))</f>
        <v>-</v>
      </c>
      <c r="S38" s="82" t="str">
        <f>IF(G21=0,"-",IF(R38=S6,70%,IF(R38=S7,50%,IF(R38=S8,20%,0%))))</f>
        <v>-</v>
      </c>
    </row>
    <row r="39" spans="1:20" x14ac:dyDescent="0.15">
      <c r="A39" s="22" t="str">
        <f t="shared" ref="A39:A45" si="20">A14</f>
        <v>世帯員１</v>
      </c>
      <c r="B39" s="36">
        <f t="shared" ref="B39:B45" si="21">J27</f>
        <v>0</v>
      </c>
      <c r="C39" s="36">
        <f t="shared" ref="C39:C45" si="22">T27</f>
        <v>0</v>
      </c>
      <c r="D39" s="36">
        <f t="shared" ref="D39:D45" si="23">D27</f>
        <v>0</v>
      </c>
      <c r="E39" s="36">
        <f t="shared" ref="E39:E40" si="24">MAX(IF(H27&gt;100000,100000,H27)+IF(G39&gt;100000,100000,G39)-100000,0)</f>
        <v>0</v>
      </c>
      <c r="F39" s="36">
        <f t="shared" ref="F39:F40" si="25">H27-E39</f>
        <v>0</v>
      </c>
      <c r="G39" s="36">
        <f>IF(T27-$I$6&gt;0,T27-$I$6,0)</f>
        <v>0</v>
      </c>
      <c r="H39" s="36">
        <f>D27</f>
        <v>0</v>
      </c>
      <c r="I39" s="41"/>
      <c r="J39" s="39">
        <f t="shared" ref="J39:J44" si="26">IF(R27="65歳未満",SUM(B39:D39),IF(R27="65歳以上",SUM(F39:H39),0))</f>
        <v>0</v>
      </c>
      <c r="K39" s="39" t="str">
        <f t="shared" ref="K39:K45" si="27">IF(B14&lt;&gt;0,IF(OR(B27&gt;550000,AND(R27="65歳未満",C27&gt;600000),C27&gt;1100000),"〇","×"),"×")</f>
        <v>×</v>
      </c>
    </row>
    <row r="40" spans="1:20" x14ac:dyDescent="0.15">
      <c r="A40" s="22" t="str">
        <f t="shared" si="20"/>
        <v>世帯員２</v>
      </c>
      <c r="B40" s="36">
        <f t="shared" si="21"/>
        <v>0</v>
      </c>
      <c r="C40" s="36">
        <f t="shared" si="22"/>
        <v>0</v>
      </c>
      <c r="D40" s="36">
        <f t="shared" si="23"/>
        <v>0</v>
      </c>
      <c r="E40" s="36">
        <f t="shared" si="24"/>
        <v>0</v>
      </c>
      <c r="F40" s="36">
        <f t="shared" si="25"/>
        <v>0</v>
      </c>
      <c r="G40" s="36">
        <f>IF(T28-$I$6&gt;0,T28-$I$6,0)</f>
        <v>0</v>
      </c>
      <c r="H40" s="36">
        <f>D28</f>
        <v>0</v>
      </c>
      <c r="I40" s="41"/>
      <c r="J40" s="39">
        <f t="shared" si="26"/>
        <v>0</v>
      </c>
      <c r="K40" s="39" t="str">
        <f t="shared" si="27"/>
        <v>×</v>
      </c>
    </row>
    <row r="41" spans="1:20" x14ac:dyDescent="0.15">
      <c r="A41" s="22" t="str">
        <f t="shared" si="20"/>
        <v>世帯員３</v>
      </c>
      <c r="B41" s="36">
        <f t="shared" si="21"/>
        <v>0</v>
      </c>
      <c r="C41" s="36">
        <f t="shared" si="22"/>
        <v>0</v>
      </c>
      <c r="D41" s="36">
        <f t="shared" si="23"/>
        <v>0</v>
      </c>
      <c r="E41" s="36">
        <f t="shared" ref="E41:E45" si="28">MAX(IF(H29&gt;100000,100000,H29)+IF(G41&gt;100000,100000,G41)-100000,0)</f>
        <v>0</v>
      </c>
      <c r="F41" s="36">
        <f t="shared" ref="F41:F45" si="29">H29-E41</f>
        <v>0</v>
      </c>
      <c r="G41" s="36">
        <f t="shared" ref="G41:G45" si="30">IF(T29-$I$6&gt;0,T29-$I$6,0)</f>
        <v>0</v>
      </c>
      <c r="H41" s="36">
        <f t="shared" ref="H41:H45" si="31">D29</f>
        <v>0</v>
      </c>
      <c r="I41" s="41"/>
      <c r="J41" s="39">
        <f t="shared" si="26"/>
        <v>0</v>
      </c>
      <c r="K41" s="39" t="str">
        <f t="shared" si="27"/>
        <v>×</v>
      </c>
    </row>
    <row r="42" spans="1:20" x14ac:dyDescent="0.15">
      <c r="A42" s="22" t="str">
        <f t="shared" si="20"/>
        <v>世帯員４</v>
      </c>
      <c r="B42" s="36">
        <f t="shared" si="21"/>
        <v>0</v>
      </c>
      <c r="C42" s="36">
        <f t="shared" si="22"/>
        <v>0</v>
      </c>
      <c r="D42" s="36">
        <f t="shared" si="23"/>
        <v>0</v>
      </c>
      <c r="E42" s="36">
        <f t="shared" si="28"/>
        <v>0</v>
      </c>
      <c r="F42" s="36">
        <f t="shared" si="29"/>
        <v>0</v>
      </c>
      <c r="G42" s="36">
        <f t="shared" si="30"/>
        <v>0</v>
      </c>
      <c r="H42" s="36">
        <f t="shared" si="31"/>
        <v>0</v>
      </c>
      <c r="I42" s="41"/>
      <c r="J42" s="39">
        <f t="shared" si="26"/>
        <v>0</v>
      </c>
      <c r="K42" s="39" t="str">
        <f t="shared" si="27"/>
        <v>×</v>
      </c>
    </row>
    <row r="43" spans="1:20" x14ac:dyDescent="0.15">
      <c r="A43" s="22" t="str">
        <f t="shared" si="20"/>
        <v>世帯員５</v>
      </c>
      <c r="B43" s="36">
        <f t="shared" si="21"/>
        <v>0</v>
      </c>
      <c r="C43" s="36">
        <f t="shared" si="22"/>
        <v>0</v>
      </c>
      <c r="D43" s="36">
        <f t="shared" si="23"/>
        <v>0</v>
      </c>
      <c r="E43" s="36">
        <f t="shared" si="28"/>
        <v>0</v>
      </c>
      <c r="F43" s="36">
        <f t="shared" si="29"/>
        <v>0</v>
      </c>
      <c r="G43" s="36">
        <f t="shared" si="30"/>
        <v>0</v>
      </c>
      <c r="H43" s="36">
        <f t="shared" si="31"/>
        <v>0</v>
      </c>
      <c r="I43" s="41"/>
      <c r="J43" s="39">
        <f t="shared" si="26"/>
        <v>0</v>
      </c>
      <c r="K43" s="39" t="str">
        <f t="shared" si="27"/>
        <v>×</v>
      </c>
    </row>
    <row r="44" spans="1:20" x14ac:dyDescent="0.15">
      <c r="A44" s="22" t="str">
        <f t="shared" si="20"/>
        <v>世帯員６</v>
      </c>
      <c r="B44" s="36">
        <f t="shared" si="21"/>
        <v>0</v>
      </c>
      <c r="C44" s="36">
        <f t="shared" si="22"/>
        <v>0</v>
      </c>
      <c r="D44" s="36">
        <f t="shared" si="23"/>
        <v>0</v>
      </c>
      <c r="E44" s="36">
        <f t="shared" si="28"/>
        <v>0</v>
      </c>
      <c r="F44" s="36">
        <f t="shared" si="29"/>
        <v>0</v>
      </c>
      <c r="G44" s="36">
        <f t="shared" si="30"/>
        <v>0</v>
      </c>
      <c r="H44" s="36">
        <f t="shared" si="31"/>
        <v>0</v>
      </c>
      <c r="I44" s="41"/>
      <c r="J44" s="39">
        <f t="shared" si="26"/>
        <v>0</v>
      </c>
      <c r="K44" s="39" t="str">
        <f t="shared" si="27"/>
        <v>×</v>
      </c>
    </row>
    <row r="45" spans="1:20" x14ac:dyDescent="0.15">
      <c r="A45" s="22" t="str">
        <f t="shared" si="20"/>
        <v>世帯員７</v>
      </c>
      <c r="B45" s="36">
        <f t="shared" si="21"/>
        <v>0</v>
      </c>
      <c r="C45" s="36">
        <f t="shared" si="22"/>
        <v>0</v>
      </c>
      <c r="D45" s="36">
        <f t="shared" si="23"/>
        <v>0</v>
      </c>
      <c r="E45" s="36">
        <f t="shared" si="28"/>
        <v>0</v>
      </c>
      <c r="F45" s="36">
        <f t="shared" si="29"/>
        <v>0</v>
      </c>
      <c r="G45" s="36">
        <f t="shared" si="30"/>
        <v>0</v>
      </c>
      <c r="H45" s="36">
        <f t="shared" si="31"/>
        <v>0</v>
      </c>
      <c r="I45" s="41"/>
      <c r="J45" s="39">
        <f>IF(R32="65歳未満",SUM(B45:D45),IF(R32="65歳以上",SUM(F45:H45),0))</f>
        <v>0</v>
      </c>
      <c r="K45" s="39" t="str">
        <f t="shared" si="27"/>
        <v>×</v>
      </c>
    </row>
    <row r="46" spans="1:20" x14ac:dyDescent="0.15">
      <c r="A46" s="22" t="s">
        <v>130</v>
      </c>
      <c r="B46" s="36">
        <f>SUM(B38:B45)</f>
        <v>0</v>
      </c>
      <c r="C46" s="36">
        <f t="shared" ref="C46:H46" si="32">SUM(C38:C45)</f>
        <v>0</v>
      </c>
      <c r="D46" s="36">
        <f t="shared" si="32"/>
        <v>0</v>
      </c>
      <c r="E46" s="36">
        <f t="shared" si="32"/>
        <v>0</v>
      </c>
      <c r="F46" s="36">
        <f t="shared" si="32"/>
        <v>0</v>
      </c>
      <c r="G46" s="36">
        <f t="shared" si="32"/>
        <v>0</v>
      </c>
      <c r="H46" s="36">
        <f t="shared" si="32"/>
        <v>0</v>
      </c>
      <c r="I46" s="41"/>
      <c r="J46" s="39">
        <f>SUM(J38:J45)</f>
        <v>0</v>
      </c>
      <c r="K46" s="39">
        <f>COUNTIF(K38:K45,"〇")</f>
        <v>0</v>
      </c>
    </row>
    <row r="47" spans="1:20" x14ac:dyDescent="0.15">
      <c r="A47" s="4"/>
      <c r="B47" s="4"/>
      <c r="C47" s="4"/>
      <c r="D47" s="4"/>
      <c r="E47" s="4"/>
      <c r="F47" s="4"/>
      <c r="G47" s="4"/>
    </row>
    <row r="48" spans="1:20" x14ac:dyDescent="0.15">
      <c r="A48" s="153" t="s">
        <v>122</v>
      </c>
      <c r="B48" s="153"/>
      <c r="C48" s="153"/>
      <c r="D48" s="153"/>
      <c r="E48" s="153"/>
    </row>
    <row r="49" spans="1:13" x14ac:dyDescent="0.15">
      <c r="A49" s="162" t="s">
        <v>71</v>
      </c>
      <c r="B49" s="30" t="s">
        <v>1</v>
      </c>
      <c r="C49" s="162" t="s">
        <v>2</v>
      </c>
      <c r="D49" s="162"/>
      <c r="E49" s="162"/>
      <c r="F49" s="163" t="s">
        <v>3</v>
      </c>
      <c r="G49" s="164"/>
      <c r="H49" s="162" t="s">
        <v>4</v>
      </c>
      <c r="I49" s="162"/>
    </row>
    <row r="50" spans="1:13" x14ac:dyDescent="0.15">
      <c r="A50" s="162"/>
      <c r="B50" s="31" t="s">
        <v>6</v>
      </c>
      <c r="C50" s="19" t="s">
        <v>7</v>
      </c>
      <c r="D50" s="18" t="s">
        <v>8</v>
      </c>
      <c r="E50" s="19" t="s">
        <v>9</v>
      </c>
      <c r="F50" s="19" t="s">
        <v>7</v>
      </c>
      <c r="G50" s="19" t="s">
        <v>8</v>
      </c>
      <c r="H50" s="19" t="s">
        <v>7</v>
      </c>
      <c r="I50" s="19" t="s">
        <v>8</v>
      </c>
    </row>
    <row r="51" spans="1:13" ht="14.25" x14ac:dyDescent="0.15">
      <c r="A51" s="8" t="str">
        <f t="shared" ref="A51:A58" si="33">A13</f>
        <v>世帯主</v>
      </c>
      <c r="B51" s="23" t="str">
        <f>IF(COUNTIF(G13:I13,"〇")=0,"",MAX(D26+J26+T26-$G$6,0))</f>
        <v/>
      </c>
      <c r="C51" s="32" t="str">
        <f t="shared" ref="C51:C58" si="34">IF(G13="✖","",B51*$C$6)</f>
        <v/>
      </c>
      <c r="D51" s="32" t="str">
        <f t="shared" ref="D51:D58" si="35">IF(G13="✖","",$C$7*(1-$S$38)*(1-F13))</f>
        <v/>
      </c>
      <c r="E51" s="165" t="str">
        <f>IF(G21=0,"",$C$8*(1-S38))</f>
        <v/>
      </c>
      <c r="F51" s="32" t="str">
        <f t="shared" ref="F51:F58" si="36">IF(G13="✖","",B51*$D$6)</f>
        <v/>
      </c>
      <c r="G51" s="32" t="str">
        <f t="shared" ref="G51:G58" si="37">IF(G13="✖","",$D$7*(1-$S$38)*(1-F13))</f>
        <v/>
      </c>
      <c r="H51" s="32" t="str">
        <f>IF(I13="✖","",B51*$E$6)</f>
        <v/>
      </c>
      <c r="I51" s="32" t="str">
        <f t="shared" ref="I51:I58" si="38">IF(I13="✖","",$E$7*(1-$S$38))</f>
        <v/>
      </c>
    </row>
    <row r="52" spans="1:13" ht="14.25" x14ac:dyDescent="0.15">
      <c r="A52" s="8" t="str">
        <f t="shared" si="33"/>
        <v>世帯員１</v>
      </c>
      <c r="B52" s="23" t="str">
        <f t="shared" ref="B52:B58" si="39">IF(COUNTIF(G14:I14,"〇")=0,"",MAX(D27+J27+T27-$G$6,0))</f>
        <v/>
      </c>
      <c r="C52" s="32" t="str">
        <f t="shared" si="34"/>
        <v/>
      </c>
      <c r="D52" s="32" t="str">
        <f t="shared" si="35"/>
        <v/>
      </c>
      <c r="E52" s="165"/>
      <c r="F52" s="32" t="str">
        <f t="shared" si="36"/>
        <v/>
      </c>
      <c r="G52" s="32" t="str">
        <f t="shared" si="37"/>
        <v/>
      </c>
      <c r="H52" s="32" t="str">
        <f t="shared" ref="H52:H58" si="40">IF(I14="✖","",B52*$E$6)</f>
        <v/>
      </c>
      <c r="I52" s="32" t="str">
        <f t="shared" si="38"/>
        <v/>
      </c>
      <c r="J52" s="4"/>
    </row>
    <row r="53" spans="1:13" ht="14.25" x14ac:dyDescent="0.15">
      <c r="A53" s="8" t="str">
        <f t="shared" si="33"/>
        <v>世帯員２</v>
      </c>
      <c r="B53" s="23" t="str">
        <f t="shared" si="39"/>
        <v/>
      </c>
      <c r="C53" s="32" t="str">
        <f t="shared" si="34"/>
        <v/>
      </c>
      <c r="D53" s="32" t="str">
        <f t="shared" si="35"/>
        <v/>
      </c>
      <c r="E53" s="165"/>
      <c r="F53" s="32" t="str">
        <f t="shared" si="36"/>
        <v/>
      </c>
      <c r="G53" s="32" t="str">
        <f t="shared" si="37"/>
        <v/>
      </c>
      <c r="H53" s="32" t="str">
        <f t="shared" si="40"/>
        <v/>
      </c>
      <c r="I53" s="32" t="str">
        <f t="shared" si="38"/>
        <v/>
      </c>
      <c r="J53" s="4"/>
    </row>
    <row r="54" spans="1:13" ht="14.25" x14ac:dyDescent="0.15">
      <c r="A54" s="8" t="str">
        <f t="shared" si="33"/>
        <v>世帯員３</v>
      </c>
      <c r="B54" s="23" t="str">
        <f t="shared" si="39"/>
        <v/>
      </c>
      <c r="C54" s="32" t="str">
        <f t="shared" si="34"/>
        <v/>
      </c>
      <c r="D54" s="32" t="str">
        <f t="shared" si="35"/>
        <v/>
      </c>
      <c r="E54" s="165"/>
      <c r="F54" s="32" t="str">
        <f t="shared" si="36"/>
        <v/>
      </c>
      <c r="G54" s="32" t="str">
        <f t="shared" si="37"/>
        <v/>
      </c>
      <c r="H54" s="32" t="str">
        <f t="shared" si="40"/>
        <v/>
      </c>
      <c r="I54" s="32" t="str">
        <f t="shared" si="38"/>
        <v/>
      </c>
      <c r="J54" s="4"/>
    </row>
    <row r="55" spans="1:13" ht="14.25" x14ac:dyDescent="0.15">
      <c r="A55" s="8" t="str">
        <f t="shared" si="33"/>
        <v>世帯員４</v>
      </c>
      <c r="B55" s="23" t="str">
        <f t="shared" si="39"/>
        <v/>
      </c>
      <c r="C55" s="32" t="str">
        <f t="shared" si="34"/>
        <v/>
      </c>
      <c r="D55" s="32" t="str">
        <f t="shared" si="35"/>
        <v/>
      </c>
      <c r="E55" s="165"/>
      <c r="F55" s="32" t="str">
        <f t="shared" si="36"/>
        <v/>
      </c>
      <c r="G55" s="32" t="str">
        <f t="shared" si="37"/>
        <v/>
      </c>
      <c r="H55" s="32" t="str">
        <f t="shared" si="40"/>
        <v/>
      </c>
      <c r="I55" s="32" t="str">
        <f t="shared" si="38"/>
        <v/>
      </c>
      <c r="J55" s="4"/>
    </row>
    <row r="56" spans="1:13" ht="14.25" x14ac:dyDescent="0.15">
      <c r="A56" s="8" t="str">
        <f t="shared" si="33"/>
        <v>世帯員５</v>
      </c>
      <c r="B56" s="23" t="str">
        <f t="shared" si="39"/>
        <v/>
      </c>
      <c r="C56" s="32" t="str">
        <f t="shared" si="34"/>
        <v/>
      </c>
      <c r="D56" s="32" t="str">
        <f t="shared" si="35"/>
        <v/>
      </c>
      <c r="E56" s="165"/>
      <c r="F56" s="32" t="str">
        <f t="shared" si="36"/>
        <v/>
      </c>
      <c r="G56" s="32" t="str">
        <f t="shared" si="37"/>
        <v/>
      </c>
      <c r="H56" s="32" t="str">
        <f t="shared" si="40"/>
        <v/>
      </c>
      <c r="I56" s="32" t="str">
        <f t="shared" si="38"/>
        <v/>
      </c>
      <c r="J56" s="4"/>
    </row>
    <row r="57" spans="1:13" ht="14.25" x14ac:dyDescent="0.15">
      <c r="A57" s="8" t="str">
        <f t="shared" si="33"/>
        <v>世帯員６</v>
      </c>
      <c r="B57" s="23" t="str">
        <f t="shared" si="39"/>
        <v/>
      </c>
      <c r="C57" s="32" t="str">
        <f t="shared" si="34"/>
        <v/>
      </c>
      <c r="D57" s="32" t="str">
        <f t="shared" si="35"/>
        <v/>
      </c>
      <c r="E57" s="165"/>
      <c r="F57" s="32" t="str">
        <f t="shared" si="36"/>
        <v/>
      </c>
      <c r="G57" s="32" t="str">
        <f t="shared" si="37"/>
        <v/>
      </c>
      <c r="H57" s="32" t="str">
        <f t="shared" si="40"/>
        <v/>
      </c>
      <c r="I57" s="32" t="str">
        <f t="shared" si="38"/>
        <v/>
      </c>
      <c r="J57" s="4"/>
    </row>
    <row r="58" spans="1:13" ht="14.25" x14ac:dyDescent="0.15">
      <c r="A58" s="8" t="str">
        <f t="shared" si="33"/>
        <v>世帯員７</v>
      </c>
      <c r="B58" s="23" t="str">
        <f t="shared" si="39"/>
        <v/>
      </c>
      <c r="C58" s="32" t="str">
        <f t="shared" si="34"/>
        <v/>
      </c>
      <c r="D58" s="32" t="str">
        <f t="shared" si="35"/>
        <v/>
      </c>
      <c r="E58" s="165"/>
      <c r="F58" s="32" t="str">
        <f t="shared" si="36"/>
        <v/>
      </c>
      <c r="G58" s="32" t="str">
        <f t="shared" si="37"/>
        <v/>
      </c>
      <c r="H58" s="32" t="str">
        <f t="shared" si="40"/>
        <v/>
      </c>
      <c r="I58" s="32" t="str">
        <f t="shared" si="38"/>
        <v/>
      </c>
      <c r="J58" s="4"/>
      <c r="K58" s="155" t="s">
        <v>82</v>
      </c>
      <c r="L58" s="155"/>
      <c r="M58" s="33" t="str">
        <f>R38</f>
        <v>-</v>
      </c>
    </row>
    <row r="59" spans="1:13" x14ac:dyDescent="0.15">
      <c r="A59" s="155" t="s">
        <v>14</v>
      </c>
      <c r="B59" s="155"/>
      <c r="C59" s="165">
        <f>SUM(C51:E58)</f>
        <v>0</v>
      </c>
      <c r="D59" s="165"/>
      <c r="E59" s="165"/>
      <c r="F59" s="166">
        <f>SUM(F51:G58)</f>
        <v>0</v>
      </c>
      <c r="G59" s="167"/>
      <c r="H59" s="166">
        <f>SUM(H51:I58)</f>
        <v>0</v>
      </c>
      <c r="I59" s="167"/>
      <c r="J59" s="4"/>
      <c r="K59" s="155" t="s">
        <v>17</v>
      </c>
      <c r="L59" s="155"/>
      <c r="M59" s="33">
        <f>SUM(C61:I61)</f>
        <v>0</v>
      </c>
    </row>
    <row r="60" spans="1:13" x14ac:dyDescent="0.15">
      <c r="A60" s="155" t="s">
        <v>15</v>
      </c>
      <c r="B60" s="155"/>
      <c r="C60" s="165">
        <f>C9</f>
        <v>650000</v>
      </c>
      <c r="D60" s="165"/>
      <c r="E60" s="165"/>
      <c r="F60" s="166">
        <f>D9</f>
        <v>240000</v>
      </c>
      <c r="G60" s="167"/>
      <c r="H60" s="166">
        <f>E9</f>
        <v>170000</v>
      </c>
      <c r="I60" s="167"/>
      <c r="J60" s="4"/>
      <c r="K60" s="155" t="s">
        <v>18</v>
      </c>
      <c r="L60" s="155"/>
      <c r="M60" s="33">
        <f>M59/12</f>
        <v>0</v>
      </c>
    </row>
    <row r="61" spans="1:13" x14ac:dyDescent="0.15">
      <c r="A61" s="155" t="s">
        <v>16</v>
      </c>
      <c r="B61" s="155"/>
      <c r="C61" s="168">
        <f>ROUNDDOWN(IF(C59&lt;C60,C59,C60),-2)</f>
        <v>0</v>
      </c>
      <c r="D61" s="168"/>
      <c r="E61" s="168"/>
      <c r="F61" s="168">
        <f>ROUNDDOWN(IF(F59&lt;F60,F59,F60),-2)</f>
        <v>0</v>
      </c>
      <c r="G61" s="168"/>
      <c r="H61" s="168">
        <f>ROUNDDOWN(IF(H59&lt;H60,H59,H60),-2)</f>
        <v>0</v>
      </c>
      <c r="I61" s="168"/>
      <c r="J61" s="4"/>
      <c r="K61" s="155" t="s">
        <v>19</v>
      </c>
      <c r="L61" s="155"/>
      <c r="M61" s="33">
        <f>M59/10</f>
        <v>0</v>
      </c>
    </row>
    <row r="62" spans="1:13" x14ac:dyDescent="0.15">
      <c r="J62" s="4"/>
    </row>
    <row r="63" spans="1:13" x14ac:dyDescent="0.15">
      <c r="A63" s="4"/>
      <c r="B63" s="4"/>
      <c r="C63" s="4"/>
      <c r="D63" s="4"/>
      <c r="E63" s="4"/>
      <c r="F63" s="4"/>
      <c r="G63" s="4"/>
      <c r="H63" s="4"/>
      <c r="I63" s="4"/>
      <c r="J63" s="4"/>
    </row>
    <row r="64" spans="1:13" x14ac:dyDescent="0.15">
      <c r="D64" s="34"/>
      <c r="E64" s="34"/>
      <c r="F64" s="34"/>
      <c r="G64" s="34"/>
    </row>
  </sheetData>
  <sheetProtection algorithmName="SHA-512" hashValue="wUACUt0ng7c0Tt68LKVgMtEoIlHuYt9b5a32kCaqIgFKM4jBy1DsxL+3nMuENe5wryhlrlpxkwqkT17Jd3aSKw==" saltValue="rRlve6bkqgYJ9a2LnbT3qw==" spinCount="100000" sheet="1" objects="1" scenarios="1"/>
  <mergeCells count="54">
    <mergeCell ref="R24:T24"/>
    <mergeCell ref="O24:Q24"/>
    <mergeCell ref="A35:E35"/>
    <mergeCell ref="A36:A37"/>
    <mergeCell ref="A24:A25"/>
    <mergeCell ref="D24:D25"/>
    <mergeCell ref="F24:J24"/>
    <mergeCell ref="Q36:S36"/>
    <mergeCell ref="M36:M37"/>
    <mergeCell ref="N36:N37"/>
    <mergeCell ref="O36:O37"/>
    <mergeCell ref="B24:B25"/>
    <mergeCell ref="C24:C25"/>
    <mergeCell ref="L24:N24"/>
    <mergeCell ref="K60:L60"/>
    <mergeCell ref="K61:L61"/>
    <mergeCell ref="A61:B61"/>
    <mergeCell ref="C61:E61"/>
    <mergeCell ref="F61:G61"/>
    <mergeCell ref="H61:I61"/>
    <mergeCell ref="C60:E60"/>
    <mergeCell ref="F60:G60"/>
    <mergeCell ref="H60:I60"/>
    <mergeCell ref="A60:B60"/>
    <mergeCell ref="A48:E48"/>
    <mergeCell ref="K58:L58"/>
    <mergeCell ref="K59:L59"/>
    <mergeCell ref="B36:D36"/>
    <mergeCell ref="E36:H36"/>
    <mergeCell ref="J36:J37"/>
    <mergeCell ref="K36:K37"/>
    <mergeCell ref="A49:A50"/>
    <mergeCell ref="C49:E49"/>
    <mergeCell ref="F49:G49"/>
    <mergeCell ref="H49:I49"/>
    <mergeCell ref="E51:E58"/>
    <mergeCell ref="A59:B59"/>
    <mergeCell ref="C59:E59"/>
    <mergeCell ref="F59:G59"/>
    <mergeCell ref="H59:I59"/>
    <mergeCell ref="A4:E4"/>
    <mergeCell ref="A6:A8"/>
    <mergeCell ref="A9:B9"/>
    <mergeCell ref="A11:E11"/>
    <mergeCell ref="A23:E23"/>
    <mergeCell ref="G21:H21"/>
    <mergeCell ref="G13:H13"/>
    <mergeCell ref="G14:H14"/>
    <mergeCell ref="G15:H15"/>
    <mergeCell ref="G16:H16"/>
    <mergeCell ref="G17:H17"/>
    <mergeCell ref="G18:H18"/>
    <mergeCell ref="G19:H19"/>
    <mergeCell ref="G20:H20"/>
  </mergeCells>
  <phoneticPr fontId="12"/>
  <dataValidations disablePrompts="1" count="2">
    <dataValidation type="whole" allowBlank="1" showInputMessage="1" showErrorMessage="1" errorTitle="★★★申し訳ございません。　数字を入力してください★★★" error="数字以外は保険税の試算ができません。_x000a_もう一度入力をお願いいたします。" sqref="B26:B33" xr:uid="{765FB625-FA21-4C16-A8B8-E04C0D331EE8}">
      <formula1>0</formula1>
      <formula2>10000000000000000</formula2>
    </dataValidation>
    <dataValidation allowBlank="1" showErrorMessage="1" sqref="B38:H46 C26:D33" xr:uid="{C9BE3362-3059-4335-B811-F48DC6B11F83}"/>
  </dataValidations>
  <printOptions horizontalCentered="1" verticalCentered="1"/>
  <pageMargins left="0.19685039370078741" right="0.19685039370078741" top="0.19685039370078741" bottom="0.19685039370078741"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試算表</vt:lpstr>
      <vt:lpstr>基礎データ</vt:lpstr>
      <vt:lpstr>試算表!Print_Area</vt:lpstr>
      <vt:lpstr>試算表!Print_Titles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2024-03-04T08:05:28Z</cp:lastPrinted>
  <dcterms:created xsi:type="dcterms:W3CDTF">2020-11-24T03:07:00Z</dcterms:created>
  <dcterms:modified xsi:type="dcterms:W3CDTF">2024-03-12T09:52:09Z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